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256" tabRatio="560" activeTab="0"/>
  </bookViews>
  <sheets>
    <sheet name="ВО" sheetId="1" r:id="rId1"/>
    <sheet name="Долгосрочные параметры" sheetId="2" r:id="rId2"/>
  </sheets>
  <definedNames>
    <definedName name="_xlnm.Print_Titles" localSheetId="0">'ВО'!$13:$14</definedName>
    <definedName name="_xlnm.Print_Area" localSheetId="0">'ВО'!$A$1:$O$142</definedName>
  </definedNames>
  <calcPr fullCalcOnLoad="1"/>
</workbook>
</file>

<file path=xl/sharedStrings.xml><?xml version="1.0" encoding="utf-8"?>
<sst xmlns="http://schemas.openxmlformats.org/spreadsheetml/2006/main" count="611" uniqueCount="252">
  <si>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</si>
  <si>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</si>
  <si>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</si>
  <si>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</si>
  <si>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</si>
  <si>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</si>
  <si>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</si>
  <si>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Операционные расходы</t>
  </si>
  <si>
    <t>индекс потребительских цен</t>
  </si>
  <si>
    <t>Амортизация</t>
  </si>
  <si>
    <t>Нормативная прибыль</t>
  </si>
  <si>
    <t>Темп роста тарифа</t>
  </si>
  <si>
    <t>руб./куб. м</t>
  </si>
  <si>
    <t>Расчетная предпринимательская прибыль гарантирующей организации</t>
  </si>
  <si>
    <t>Административные расходы</t>
  </si>
  <si>
    <t>Ремонтные расходы</t>
  </si>
  <si>
    <t>МВт в мес.</t>
  </si>
  <si>
    <t>кВт-ч/куб. м</t>
  </si>
  <si>
    <t>Проценты по займам и кредитам</t>
  </si>
  <si>
    <t>Возврат займов и кредитов</t>
  </si>
  <si>
    <t>Займы и кредиты (для метода индексации)</t>
  </si>
  <si>
    <t>Расходы на обслуживание бесхозяйных сетей</t>
  </si>
  <si>
    <t>Плата за негативное воздействие на окружающую среду</t>
  </si>
  <si>
    <t>Транспортный налог</t>
  </si>
  <si>
    <t>Плата за пользование водным объектом</t>
  </si>
  <si>
    <t>Земельный налог и арендная плата за землю</t>
  </si>
  <si>
    <t>Налог на имущество организаций</t>
  </si>
  <si>
    <t>Налог на прибыль</t>
  </si>
  <si>
    <t>Расходы на покупку воды</t>
  </si>
  <si>
    <t>Расходы на транспортировку воды</t>
  </si>
  <si>
    <t>Расходы на тепловую энергию</t>
  </si>
  <si>
    <t>Неподконтрольные расходы</t>
  </si>
  <si>
    <t>-</t>
  </si>
  <si>
    <t>Экономия средств, достигнутая в результате снижения расходов предыдущего долгосрочного периода регулирования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</si>
  <si>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</si>
  <si>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</si>
  <si>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</si>
  <si>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бюджетным потребителям</t>
  </si>
  <si>
    <t>прочим потребителям</t>
  </si>
  <si>
    <t>Баланс:</t>
  </si>
  <si>
    <t xml:space="preserve">Объем покупной энергии </t>
  </si>
  <si>
    <t>населению</t>
  </si>
  <si>
    <t>индекс эффективности операционных расходов</t>
  </si>
  <si>
    <t>индекс изменения количества активов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</si>
  <si>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</si>
  <si>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</si>
  <si>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</si>
  <si>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</si>
  <si>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</si>
  <si>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</si>
  <si>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Служебные командировки</t>
  </si>
  <si>
    <t>Обучение персонала</t>
  </si>
  <si>
    <t>Расходы на амортизацию непроизводственных активов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</si>
  <si>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</si>
  <si>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расходы:</t>
  </si>
  <si>
    <t>Расходы на оплату работ и услуг, выполняемых сторонними организациями:</t>
  </si>
  <si>
    <t>Сбытовые расходы гарантирующей организации (расходы по сомнительным долгам (дебиторской задолженности)</t>
  </si>
  <si>
    <t>руб./ МВт в мес.</t>
  </si>
  <si>
    <t>руб./ кВт-ч</t>
  </si>
  <si>
    <t>кВт-ч</t>
  </si>
  <si>
    <t>Расходы на электрическую энергию и мощность</t>
  </si>
  <si>
    <r>
      <t xml:space="preserve">Тариф на электрическую энергию </t>
    </r>
    <r>
      <rPr>
        <b/>
        <sz val="11"/>
        <rFont val="Times New Roman"/>
        <family val="1"/>
      </rPr>
      <t>(уровень напряжения)</t>
    </r>
  </si>
  <si>
    <t xml:space="preserve">Мощность </t>
  </si>
  <si>
    <r>
      <t xml:space="preserve">Ставка за мощность </t>
    </r>
    <r>
      <rPr>
        <b/>
        <sz val="11"/>
        <rFont val="Times New Roman"/>
        <family val="1"/>
      </rPr>
      <t>(уровень напряжения)</t>
    </r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</si>
  <si>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</si>
  <si>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</si>
  <si>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</si>
  <si>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</si>
  <si>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</si>
  <si>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</si>
  <si>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</si>
  <si>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</si>
  <si>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</si>
  <si>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</si>
  <si>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</si>
  <si>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</si>
  <si>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1.</t>
  </si>
  <si>
    <t>2.</t>
  </si>
  <si>
    <t>3.</t>
  </si>
  <si>
    <t>4.</t>
  </si>
  <si>
    <t>5.</t>
  </si>
  <si>
    <t>6.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</si>
  <si>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</si>
  <si>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</si>
  <si>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</si>
  <si>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</si>
  <si>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</si>
  <si>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</si>
  <si>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</si>
  <si>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 на водоотведение</t>
  </si>
  <si>
    <t xml:space="preserve">Расходы на транспортировку сточных вод </t>
  </si>
  <si>
    <t>объем тепловой энергии</t>
  </si>
  <si>
    <t>тариф на тепловую энергию</t>
  </si>
  <si>
    <t>руб./Гкал</t>
  </si>
  <si>
    <t>Гкал</t>
  </si>
  <si>
    <t>Расходы на горячую воду</t>
  </si>
  <si>
    <t>объем горячей воды</t>
  </si>
  <si>
    <t>тариф на горячую воду</t>
  </si>
  <si>
    <t>объем транспортируемой воды</t>
  </si>
  <si>
    <t>тариф на транспортировку воды</t>
  </si>
  <si>
    <t>объем услуги водоотведение</t>
  </si>
  <si>
    <t>тариф на водоотведение</t>
  </si>
  <si>
    <t>объем транспортируемых сточных вод</t>
  </si>
  <si>
    <t xml:space="preserve">тариф на транспортировку сточных вод </t>
  </si>
  <si>
    <t>Единый налог, уплачиваемый организацией, применяющей упрощенную систему налогообложения</t>
  </si>
  <si>
    <t>Прочие налоги и сборы:</t>
  </si>
  <si>
    <t>нет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</si>
  <si>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</si>
  <si>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</si>
  <si>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</si>
  <si>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</si>
  <si>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</si>
  <si>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</si>
  <si>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</si>
  <si>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</si>
  <si>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</si>
  <si>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</si>
  <si>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</si>
  <si>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</si>
  <si>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</si>
  <si>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</si>
  <si>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</si>
  <si>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</si>
  <si>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(или) услуг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</si>
  <si>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</si>
  <si>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</si>
  <si>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</si>
  <si>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</si>
  <si>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</si>
  <si>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</si>
  <si>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</si>
  <si>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</si>
  <si>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</si>
  <si>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1.1.1.6.1.</t>
  </si>
  <si>
    <t>1.1.1.6.2.</t>
  </si>
  <si>
    <t>1.1.1.6.3.</t>
  </si>
  <si>
    <t>1.1.1.6.5.</t>
  </si>
  <si>
    <t>1.1.1.6.6.</t>
  </si>
  <si>
    <t>Расходы на амортизацию автотранспорта</t>
  </si>
  <si>
    <t>Расходы на приобретение (использование) вспомогательных материалов, запасных частей</t>
  </si>
  <si>
    <t>Расходы на эксплуатацию, техническое обслуживание и ремонт автотранспорта</t>
  </si>
  <si>
    <t>Расходы на аварийно-диспетчерское обслуживание</t>
  </si>
  <si>
    <t>Расходы на охрану труда</t>
  </si>
  <si>
    <t>Расходы на оплату труда и отчисления на социальные нужды ремонтного персонала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</si>
  <si>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</si>
  <si>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</si>
  <si>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</si>
  <si>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</si>
  <si>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</si>
  <si>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</si>
  <si>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</si>
  <si>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</si>
  <si>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</si>
  <si>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</si>
  <si>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Производственные расходы</t>
  </si>
  <si>
    <t>Прочие производственные расходы</t>
  </si>
  <si>
    <t>1.2.1.</t>
  </si>
  <si>
    <t>1.2.2.</t>
  </si>
  <si>
    <t>Расходы на покупку электрической энергии</t>
  </si>
  <si>
    <t>Расходы на покупку мощности</t>
  </si>
  <si>
    <t>1.2.3.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</si>
  <si>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</si>
  <si>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</si>
  <si>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</si>
  <si>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</si>
  <si>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</si>
  <si>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</si>
  <si>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</si>
  <si>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</si>
  <si>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1.3.8.1.</t>
  </si>
  <si>
    <t>1.3.8.2.</t>
  </si>
  <si>
    <t>1.3.1.1.</t>
  </si>
  <si>
    <t>1.3.1.2.</t>
  </si>
  <si>
    <t>1.3.1.3.</t>
  </si>
  <si>
    <t>1.3.1.4.</t>
  </si>
  <si>
    <t>1.3.1.5.</t>
  </si>
  <si>
    <t>1.3.1.6.</t>
  </si>
  <si>
    <t>1.3.2.1.</t>
  </si>
  <si>
    <t>1.3.2.2.</t>
  </si>
  <si>
    <t>1.3.2.3.</t>
  </si>
  <si>
    <t>1.3.2.4.</t>
  </si>
  <si>
    <t>1.3.2.5.</t>
  </si>
  <si>
    <t>1.3.2.6.</t>
  </si>
  <si>
    <t>1.3.2.7.</t>
  </si>
  <si>
    <t>Расходы на уплату налогов, сборов и других обязательных платежей</t>
  </si>
  <si>
    <t>3.1.</t>
  </si>
  <si>
    <t>3.2.</t>
  </si>
  <si>
    <t>3.3.</t>
  </si>
  <si>
    <t>Расходы на текущий ремонт централизованных систем водоотведения либо объектов, входящих в состав таких систем</t>
  </si>
  <si>
    <t>Расходы на капитальный ремонт централизованных систем водоотведения либо объектов, входящих в состав таких систем</t>
  </si>
  <si>
    <t>Расходы на арендную плату, концессионную плату и лизинговые платежи в отношении централизованных систем водоотведения либо объектов, входящих в состав таких систем</t>
  </si>
  <si>
    <t>По нижеприведенным основаниям.</t>
  </si>
  <si>
    <t>По вышеприведенным основаниям.</t>
  </si>
  <si>
    <t>Ответственный за подготовку экспертного заключения</t>
  </si>
  <si>
    <t>Определен исходя из принятой необходимой валовой выручки и объема полезного отпуска услуг.</t>
  </si>
  <si>
    <t>Пропущено сточных вод всего</t>
  </si>
  <si>
    <t>Собственные нужды</t>
  </si>
  <si>
    <t>Принято сточных вод от других канализаций</t>
  </si>
  <si>
    <t>Объем реализации услуг по потребителям всего, в том числе:</t>
  </si>
  <si>
    <t>Пропущено через собственные очистные сооружения</t>
  </si>
  <si>
    <t>Передано сточных вод другим канализациям:</t>
  </si>
  <si>
    <t>на очистные сооружения</t>
  </si>
  <si>
    <t>для транспортирования</t>
  </si>
  <si>
    <t>Сброшено стоков без очистки</t>
  </si>
  <si>
    <t>Арендная плата, лизинговые платежи, не связанные с арендой (лизингом) централизованных систем водоотведения либо объектов, входящих в состав таких систем</t>
  </si>
  <si>
    <t>Расходы на оплату услуг сторонних организаций по обеспечению безопасности функционирования объектов централизованных систем водоотведения, в том числе расходы на защиту от террористических угроз</t>
  </si>
  <si>
    <t>Удельный расход электрической энергии</t>
  </si>
  <si>
    <t>1.1.1.6.4.</t>
  </si>
  <si>
    <t>Расходы на осуществление производственного контроля состава и свойств сточных вод, включая расходы на оборудование лабораторий, приобретение приборов и реагентов</t>
  </si>
  <si>
    <t>Расходы на обезвоживание, обезвреживание и захоронение осадка сточных вод</t>
  </si>
  <si>
    <t>1.1.1.6.7.</t>
  </si>
  <si>
    <t>Определен исходя из объема потребления электрической энергии в расчете на единицу объема сточных вод, принятых в канализационную сеть.</t>
  </si>
  <si>
    <t>ДОЛГОСРОЧНЫЕ ПАРАМЕТРЫ РЕГУЛИРОВАНИЯ ТАРИФОВ</t>
  </si>
  <si>
    <t>Наименование регулируемой организации</t>
  </si>
  <si>
    <t>Год</t>
  </si>
  <si>
    <t>Базовый уровень операционных расходов</t>
  </si>
  <si>
    <t>Индекс эффективности операционных расходов</t>
  </si>
  <si>
    <t xml:space="preserve">Нормативный уровень прибыли </t>
  </si>
  <si>
    <t xml:space="preserve">Показатели энергосбережения и энергетической эффективности </t>
  </si>
  <si>
    <t xml:space="preserve">Удельный расход электрической энергии </t>
  </si>
  <si>
    <t> 1,0</t>
  </si>
  <si>
    <t xml:space="preserve">Ответственный за подготовку </t>
  </si>
  <si>
    <t xml:space="preserve">экспертного заключения                                                                                              </t>
  </si>
  <si>
    <t>НА ВОДООТВЕДЕНИЕ</t>
  </si>
  <si>
    <t>2020 год</t>
  </si>
  <si>
    <t>Заявлено Предпритием на 2019 год</t>
  </si>
  <si>
    <t>По расчету экспертов Администрации на 2019 год</t>
  </si>
  <si>
    <t>Основания, по которым произведен расчет экспертами Администрации</t>
  </si>
  <si>
    <t>Рост по отношению к 2018 году, %</t>
  </si>
  <si>
    <t xml:space="preserve">По расчету экспертов Администрации </t>
  </si>
  <si>
    <t>2021 год</t>
  </si>
  <si>
    <t>2022 год</t>
  </si>
  <si>
    <t>2023 год</t>
  </si>
  <si>
    <t>ожид.</t>
  </si>
  <si>
    <t>НА 2019-2023 ГОДЫ</t>
  </si>
  <si>
    <t>Административные расходы за исключением расходов на оплату труда и страховых взносов административно-управленческого персонала</t>
  </si>
  <si>
    <t>Расчет тарифа на водоотведение методом индексации на 2019-2023 годы</t>
  </si>
  <si>
    <t>Согласно базовому варианту уточненного Прогноза социально-экономического развития Российской Федерации на период до 2024 года по состоянию на октябрь 2018 года (далее - Прогноз).</t>
  </si>
  <si>
    <t xml:space="preserve"> для потребителей ИП Шаповалова В. Н., оказывающего услуги на территории</t>
  </si>
  <si>
    <t>муниципального образования "Новонукутское" Нукутского района</t>
  </si>
  <si>
    <t>Показатели объема реализации услуг водоотведения сохранены на уровне базового периода регулирования.</t>
  </si>
  <si>
    <t>В базовом периоде регулирования не заявлен.</t>
  </si>
  <si>
    <t>Принят в соответствии с п. 46 Методических рекомендаций.</t>
  </si>
  <si>
    <t>Сведения о введении (выводе) в экспуатацию (из эксплуатации) объектов системы водоотведения в регулируемом периоде отсутствуют.</t>
  </si>
  <si>
    <t>Величина среднемесячной заработной платы труда основного производственного персонала, учтенная в базовом периоде регулирования, не соответствует минимальному размеру оплаты труда, который с 1 мая 2018 года в соответствии с ФЗ от 07.03.2018 г. № 41-ФЗ установлен в размере 11 163,0 руб/чел в мес., с учетом районного коэффициента и северной надбавки в соответствии с постановлением Конститационного Суда РФ от 07.12.2017 г. 338-П. Учитывая вышеизложенное, в расчет тарифа на 2019 год принята вышеуказанная величина МРОТ с учетом районного коэффициента и северной надбавки (60 %).</t>
  </si>
  <si>
    <t>Расходы приняты в размере 30,2 % от фонда оплаты труда основного производственного персонала.</t>
  </si>
  <si>
    <t>Принята согласно письму предприятия.</t>
  </si>
  <si>
    <t>Расходы не учтены, в связи с отсутствием обосновывающих материалов.</t>
  </si>
  <si>
    <t>Н. Р. Иванова</t>
  </si>
  <si>
    <t xml:space="preserve"> ДЛЯ ПОТРЕБИТЕЛЕЙ ИП ШАПОВАЛОВА В. Н.</t>
  </si>
  <si>
    <t>2017 год (от 20.12.2016 г. № 451)</t>
  </si>
  <si>
    <t>2018 год (от 19.12.2017 г. № 305)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</si>
</sst>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%"/>
    <numFmt numFmtId="181" formatCode="0.0"/>
    <numFmt numFmtId="182" formatCode="0.0000"/>
    <numFmt numFmtId="183" formatCode="0.000"/>
    <numFmt numFmtId="184" formatCode="_-* #,##0.0_р_._-;\-* #,##0.0_р_._-;_-* &quot;-&quot;??_р_._-;_-@_-"/>
    <numFmt numFmtId="185" formatCode="_-* #,##0.000_р_._-;\-* #,##0.000_р_._-;_-* &quot;-&quot;??_р_._-;_-@_-"/>
    <numFmt numFmtId="186" formatCode="#,##0.000_ ;\-#,##0.000\ "/>
    <numFmt numFmtId="187" formatCode="#,##0.00_ ;\-#,##0.00\ "/>
    <numFmt numFmtId="188" formatCode="#,##0.0_ ;\-#,##0.0\ 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8" fontId="1" fillId="0" borderId="10" xfId="61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188" fontId="2" fillId="33" borderId="10" xfId="61" applyNumberFormat="1" applyFont="1" applyFill="1" applyBorder="1" applyAlignment="1" applyProtection="1">
      <alignment horizontal="center" vertical="center"/>
      <protection/>
    </xf>
    <xf numFmtId="188" fontId="2" fillId="33" borderId="10" xfId="61" applyNumberFormat="1" applyFont="1" applyFill="1" applyBorder="1" applyAlignment="1" applyProtection="1">
      <alignment horizontal="left" vertical="center" wrapText="1"/>
      <protection locked="0"/>
    </xf>
    <xf numFmtId="9" fontId="2" fillId="33" borderId="10" xfId="58" applyFont="1" applyFill="1" applyBorder="1" applyAlignment="1" applyProtection="1">
      <alignment horizontal="center" vertical="center" wrapText="1"/>
      <protection locked="0"/>
    </xf>
    <xf numFmtId="188" fontId="2" fillId="33" borderId="10" xfId="61" applyNumberFormat="1" applyFont="1" applyFill="1" applyBorder="1" applyAlignment="1" applyProtection="1">
      <alignment horizontal="center" vertical="center"/>
      <protection locked="0"/>
    </xf>
    <xf numFmtId="181" fontId="2" fillId="33" borderId="10" xfId="58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 inden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 indent="2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180" fontId="2" fillId="33" borderId="10" xfId="61" applyNumberFormat="1" applyFont="1" applyFill="1" applyBorder="1" applyAlignment="1" applyProtection="1">
      <alignment horizontal="center" vertical="center"/>
      <protection/>
    </xf>
    <xf numFmtId="180" fontId="2" fillId="33" borderId="10" xfId="58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 indent="2"/>
      <protection locked="0"/>
    </xf>
    <xf numFmtId="0" fontId="2" fillId="33" borderId="10" xfId="0" applyFont="1" applyFill="1" applyBorder="1" applyAlignment="1" applyProtection="1">
      <alignment horizontal="left" vertical="center" wrapText="1" indent="3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87" fontId="3" fillId="33" borderId="10" xfId="61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188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8" fontId="2" fillId="33" borderId="11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 applyProtection="1">
      <alignment/>
      <protection locked="0"/>
    </xf>
    <xf numFmtId="188" fontId="2" fillId="0" borderId="10" xfId="61" applyNumberFormat="1" applyFont="1" applyFill="1" applyBorder="1" applyAlignment="1" applyProtection="1">
      <alignment horizontal="center" vertical="center"/>
      <protection locked="0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right" vertical="top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188" fontId="2" fillId="33" borderId="11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zoomScale="55" zoomScaleSheetLayoutView="55" zoomScalePageLayoutView="0" workbookViewId="0" topLeftCell="A8">
      <pane xSplit="3" ySplit="8" topLeftCell="D139" activePane="bottomRight" state="frozen"/>
      <selection pane="topLeft" activeCell="A8" sqref="A8"/>
      <selection pane="topRight" activeCell="D8" sqref="D8"/>
      <selection pane="bottomLeft" activeCell="A16" sqref="A16"/>
      <selection pane="bottomRight" activeCell="CR34" sqref="CR34"/>
    </sheetView>
  </sheetViews>
  <sheetFormatPr defaultColWidth="0.875" defaultRowHeight="12.75"/>
  <cols>
    <col min="1" max="1" width="12.00390625" style="10" customWidth="1"/>
    <col min="2" max="2" width="55.50390625" style="10" customWidth="1"/>
    <col min="3" max="3" width="12.875" style="10" customWidth="1"/>
    <col min="4" max="4" width="14.125" style="10" hidden="1" customWidth="1"/>
    <col min="5" max="5" width="12.00390625" style="10" hidden="1" customWidth="1"/>
    <col min="6" max="7" width="14.00390625" style="10" hidden="1" customWidth="1"/>
    <col min="8" max="8" width="14.00390625" style="10" customWidth="1"/>
    <col min="9" max="9" width="15.125" style="10" customWidth="1"/>
    <col min="10" max="10" width="51.25390625" style="11" customWidth="1"/>
    <col min="11" max="11" width="12.625" style="11" hidden="1" customWidth="1"/>
    <col min="12" max="13" width="12.875" style="10" customWidth="1"/>
    <col min="14" max="14" width="10.00390625" style="10" customWidth="1"/>
    <col min="15" max="15" width="11.875" style="10" customWidth="1"/>
    <col min="16" max="16384" width="0.875" style="10" customWidth="1"/>
  </cols>
  <sheetData>
    <row r="1" ht="15">
      <c r="K1" s="12"/>
    </row>
    <row r="2" ht="15">
      <c r="K2" s="12"/>
    </row>
    <row r="3" ht="15">
      <c r="K3" s="12"/>
    </row>
    <row r="4" ht="15">
      <c r="K4" s="12"/>
    </row>
    <row r="5" ht="15">
      <c r="K5" s="12"/>
    </row>
    <row r="7" spans="12:13" ht="13.5">
      <c r="L7" s="70"/>
      <c r="M7" s="70"/>
    </row>
    <row r="9" spans="1:13" s="13" customFormat="1" ht="15" customHeight="1">
      <c r="A9" s="57" t="s">
        <v>236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14" customFormat="1" ht="15" customHeight="1">
      <c r="A10" s="57" t="s">
        <v>238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14" customFormat="1" ht="20.25" customHeight="1">
      <c r="A11" s="57" t="s">
        <v>239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0:11" s="15" customFormat="1" ht="17.25" customHeight="1">
      <c r="J12" s="16"/>
      <c r="K12" s="16"/>
    </row>
    <row r="13" spans="1:15" ht="106.5" customHeight="1">
      <c r="A13" s="59" t="s">
        <v>3</v>
      </c>
      <c r="B13" s="71" t="s">
        <v>107</v>
      </c>
      <c r="C13" s="59" t="s">
        <v>4</v>
      </c>
      <c r="D13" s="66" t="s">
        <v>250</v>
      </c>
      <c r="E13" s="67"/>
      <c r="F13" s="68" t="s">
        <v>251</v>
      </c>
      <c r="G13" s="69"/>
      <c r="H13" s="59" t="s">
        <v>225</v>
      </c>
      <c r="I13" s="59" t="s">
        <v>226</v>
      </c>
      <c r="J13" s="59" t="s">
        <v>227</v>
      </c>
      <c r="K13" s="59" t="s">
        <v>228</v>
      </c>
      <c r="L13" s="73" t="s">
        <v>229</v>
      </c>
      <c r="M13" s="73"/>
      <c r="N13" s="73"/>
      <c r="O13" s="73"/>
    </row>
    <row r="14" spans="1:15" ht="13.5" customHeight="1">
      <c r="A14" s="60"/>
      <c r="B14" s="72"/>
      <c r="C14" s="60"/>
      <c r="D14" s="17" t="s">
        <v>0</v>
      </c>
      <c r="E14" s="17" t="s">
        <v>1</v>
      </c>
      <c r="F14" s="17" t="s">
        <v>0</v>
      </c>
      <c r="G14" s="17" t="s">
        <v>233</v>
      </c>
      <c r="H14" s="60"/>
      <c r="I14" s="60"/>
      <c r="J14" s="60"/>
      <c r="K14" s="60"/>
      <c r="L14" s="17" t="s">
        <v>224</v>
      </c>
      <c r="M14" s="17" t="s">
        <v>230</v>
      </c>
      <c r="N14" s="18" t="s">
        <v>231</v>
      </c>
      <c r="O14" s="18" t="s">
        <v>232</v>
      </c>
    </row>
    <row r="15" spans="1:15" ht="13.5">
      <c r="A15" s="19"/>
      <c r="B15" s="61" t="s">
        <v>39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3.5">
      <c r="A16" s="19" t="s">
        <v>76</v>
      </c>
      <c r="B16" s="20" t="s">
        <v>195</v>
      </c>
      <c r="C16" s="21" t="s">
        <v>66</v>
      </c>
      <c r="D16" s="22">
        <f>ROUND(D17,1)+ROUND(D18,1)+ROUND(D19,1)</f>
        <v>16653.5</v>
      </c>
      <c r="E16" s="22">
        <f>ROUND(E17,1)+ROUND(E18,1)+ROUND(E19,1)</f>
        <v>16653.5</v>
      </c>
      <c r="F16" s="22">
        <f>ROUND(F17,1)+ROUND(F18,1)+ROUND(F19,1)</f>
        <v>16653.5</v>
      </c>
      <c r="G16" s="22">
        <f>ROUND(G17,1)+ROUND(G18,1)+ROUND(G19,1)</f>
        <v>16653.5</v>
      </c>
      <c r="H16" s="22" t="s">
        <v>32</v>
      </c>
      <c r="I16" s="22">
        <f>ROUND(I17,1)+ROUND(I18,1)+ROUND(I19,1)</f>
        <v>16653.5</v>
      </c>
      <c r="J16" s="23" t="s">
        <v>191</v>
      </c>
      <c r="K16" s="24">
        <f aca="true" t="shared" si="0" ref="K16:K27">I16/F16</f>
        <v>1</v>
      </c>
      <c r="L16" s="22">
        <f>I16</f>
        <v>16653.5</v>
      </c>
      <c r="M16" s="22">
        <f>L16</f>
        <v>16653.5</v>
      </c>
      <c r="N16" s="44">
        <f>M16</f>
        <v>16653.5</v>
      </c>
      <c r="O16" s="44">
        <f>N16</f>
        <v>16653.5</v>
      </c>
    </row>
    <row r="17" spans="1:15" ht="18" customHeight="1">
      <c r="A17" s="19" t="s">
        <v>112</v>
      </c>
      <c r="B17" s="20" t="s">
        <v>196</v>
      </c>
      <c r="C17" s="19" t="s">
        <v>66</v>
      </c>
      <c r="D17" s="25"/>
      <c r="E17" s="25"/>
      <c r="F17" s="25"/>
      <c r="G17" s="25"/>
      <c r="H17" s="22" t="s">
        <v>32</v>
      </c>
      <c r="I17" s="25">
        <v>0</v>
      </c>
      <c r="J17" s="23" t="s">
        <v>241</v>
      </c>
      <c r="K17" s="24" t="e">
        <f t="shared" si="0"/>
        <v>#DIV/0!</v>
      </c>
      <c r="L17" s="22"/>
      <c r="M17" s="22"/>
      <c r="N17" s="44"/>
      <c r="O17" s="44"/>
    </row>
    <row r="18" spans="1:15" ht="15" customHeight="1">
      <c r="A18" s="19" t="s">
        <v>113</v>
      </c>
      <c r="B18" s="20" t="s">
        <v>197</v>
      </c>
      <c r="C18" s="19" t="s">
        <v>66</v>
      </c>
      <c r="D18" s="25"/>
      <c r="E18" s="25"/>
      <c r="F18" s="25"/>
      <c r="G18" s="25"/>
      <c r="H18" s="22" t="s">
        <v>32</v>
      </c>
      <c r="I18" s="25">
        <v>0</v>
      </c>
      <c r="J18" s="23" t="s">
        <v>241</v>
      </c>
      <c r="K18" s="24" t="e">
        <f t="shared" si="0"/>
        <v>#DIV/0!</v>
      </c>
      <c r="L18" s="26"/>
      <c r="M18" s="22"/>
      <c r="N18" s="44"/>
      <c r="O18" s="44"/>
    </row>
    <row r="19" spans="1:15" ht="28.5" customHeight="1">
      <c r="A19" s="19" t="s">
        <v>114</v>
      </c>
      <c r="B19" s="20" t="s">
        <v>198</v>
      </c>
      <c r="C19" s="21" t="s">
        <v>66</v>
      </c>
      <c r="D19" s="22">
        <f>ROUND(D20,1)+ROUND(D21,1)+ROUND(D22,1)</f>
        <v>16653.5</v>
      </c>
      <c r="E19" s="22">
        <f>ROUND(E20,1)+ROUND(E21,1)+ROUND(E22,1)</f>
        <v>16653.5</v>
      </c>
      <c r="F19" s="22">
        <f>ROUND(F20,1)+ROUND(F21,1)+ROUND(F22,1)</f>
        <v>16653.5</v>
      </c>
      <c r="G19" s="22">
        <f>ROUND(G20,1)+ROUND(G21,1)+ROUND(G22,1)</f>
        <v>16653.5</v>
      </c>
      <c r="H19" s="22" t="s">
        <v>32</v>
      </c>
      <c r="I19" s="22">
        <f>ROUND(I20,1)+ROUND(I21,1)+ROUND(I22,1)</f>
        <v>16653.5</v>
      </c>
      <c r="J19" s="23" t="s">
        <v>191</v>
      </c>
      <c r="K19" s="24">
        <f t="shared" si="0"/>
        <v>1</v>
      </c>
      <c r="L19" s="22">
        <f>I19</f>
        <v>16653.5</v>
      </c>
      <c r="M19" s="22">
        <f>L19</f>
        <v>16653.5</v>
      </c>
      <c r="N19" s="22">
        <f>M19</f>
        <v>16653.5</v>
      </c>
      <c r="O19" s="22">
        <f>N19</f>
        <v>16653.5</v>
      </c>
    </row>
    <row r="20" spans="1:15" ht="13.5">
      <c r="A20" s="19" t="s">
        <v>161</v>
      </c>
      <c r="B20" s="27" t="s">
        <v>37</v>
      </c>
      <c r="C20" s="19" t="s">
        <v>66</v>
      </c>
      <c r="D20" s="51">
        <v>7260</v>
      </c>
      <c r="E20" s="51">
        <v>7260</v>
      </c>
      <c r="F20" s="51">
        <v>7260</v>
      </c>
      <c r="G20" s="51">
        <v>7260</v>
      </c>
      <c r="H20" s="22" t="s">
        <v>32</v>
      </c>
      <c r="I20" s="51">
        <v>7260</v>
      </c>
      <c r="J20" s="63" t="s">
        <v>240</v>
      </c>
      <c r="K20" s="24">
        <f t="shared" si="0"/>
        <v>1</v>
      </c>
      <c r="L20" s="22"/>
      <c r="M20" s="22"/>
      <c r="N20" s="44"/>
      <c r="O20" s="44"/>
    </row>
    <row r="21" spans="1:15" ht="13.5">
      <c r="A21" s="19" t="s">
        <v>162</v>
      </c>
      <c r="B21" s="27" t="s">
        <v>41</v>
      </c>
      <c r="C21" s="19" t="s">
        <v>66</v>
      </c>
      <c r="D21" s="51">
        <v>8857.8</v>
      </c>
      <c r="E21" s="51">
        <v>8857.8</v>
      </c>
      <c r="F21" s="51">
        <v>8857.8</v>
      </c>
      <c r="G21" s="51">
        <v>8857.8</v>
      </c>
      <c r="H21" s="22" t="s">
        <v>32</v>
      </c>
      <c r="I21" s="51">
        <v>8857.8</v>
      </c>
      <c r="J21" s="64"/>
      <c r="K21" s="24">
        <f t="shared" si="0"/>
        <v>1</v>
      </c>
      <c r="L21" s="22"/>
      <c r="M21" s="22"/>
      <c r="N21" s="44"/>
      <c r="O21" s="44"/>
    </row>
    <row r="22" spans="1:15" ht="13.5">
      <c r="A22" s="19" t="s">
        <v>163</v>
      </c>
      <c r="B22" s="27" t="s">
        <v>38</v>
      </c>
      <c r="C22" s="19" t="s">
        <v>66</v>
      </c>
      <c r="D22" s="51">
        <v>535.7</v>
      </c>
      <c r="E22" s="51">
        <v>535.7</v>
      </c>
      <c r="F22" s="51">
        <v>535.7</v>
      </c>
      <c r="G22" s="51">
        <v>535.7</v>
      </c>
      <c r="H22" s="22" t="s">
        <v>32</v>
      </c>
      <c r="I22" s="51">
        <v>535.7</v>
      </c>
      <c r="J22" s="65"/>
      <c r="K22" s="24">
        <f t="shared" si="0"/>
        <v>1</v>
      </c>
      <c r="L22" s="22"/>
      <c r="M22" s="22"/>
      <c r="N22" s="44"/>
      <c r="O22" s="44"/>
    </row>
    <row r="23" spans="1:15" ht="13.5">
      <c r="A23" s="19" t="s">
        <v>77</v>
      </c>
      <c r="B23" s="20" t="s">
        <v>199</v>
      </c>
      <c r="C23" s="19" t="s">
        <v>66</v>
      </c>
      <c r="D23" s="25"/>
      <c r="E23" s="25"/>
      <c r="F23" s="25"/>
      <c r="G23" s="25"/>
      <c r="H23" s="22" t="s">
        <v>32</v>
      </c>
      <c r="I23" s="25">
        <v>0</v>
      </c>
      <c r="J23" s="23" t="s">
        <v>241</v>
      </c>
      <c r="K23" s="24" t="e">
        <f t="shared" si="0"/>
        <v>#DIV/0!</v>
      </c>
      <c r="L23" s="22"/>
      <c r="M23" s="22"/>
      <c r="N23" s="44"/>
      <c r="O23" s="44"/>
    </row>
    <row r="24" spans="1:15" ht="13.5">
      <c r="A24" s="19" t="s">
        <v>78</v>
      </c>
      <c r="B24" s="20" t="s">
        <v>200</v>
      </c>
      <c r="C24" s="19" t="s">
        <v>66</v>
      </c>
      <c r="D24" s="25"/>
      <c r="E24" s="25"/>
      <c r="F24" s="25"/>
      <c r="G24" s="25"/>
      <c r="H24" s="22" t="s">
        <v>32</v>
      </c>
      <c r="I24" s="25">
        <v>0</v>
      </c>
      <c r="J24" s="23" t="s">
        <v>241</v>
      </c>
      <c r="K24" s="24" t="e">
        <f t="shared" si="0"/>
        <v>#DIV/0!</v>
      </c>
      <c r="L24" s="22"/>
      <c r="M24" s="22"/>
      <c r="N24" s="44"/>
      <c r="O24" s="44"/>
    </row>
    <row r="25" spans="1:15" ht="13.5">
      <c r="A25" s="19" t="s">
        <v>185</v>
      </c>
      <c r="B25" s="27" t="s">
        <v>201</v>
      </c>
      <c r="C25" s="19" t="s">
        <v>66</v>
      </c>
      <c r="D25" s="25"/>
      <c r="E25" s="25"/>
      <c r="F25" s="25"/>
      <c r="G25" s="25"/>
      <c r="H25" s="22" t="s">
        <v>32</v>
      </c>
      <c r="I25" s="25">
        <v>0</v>
      </c>
      <c r="J25" s="23" t="s">
        <v>241</v>
      </c>
      <c r="K25" s="24" t="e">
        <f t="shared" si="0"/>
        <v>#DIV/0!</v>
      </c>
      <c r="L25" s="22"/>
      <c r="M25" s="22"/>
      <c r="N25" s="44"/>
      <c r="O25" s="44"/>
    </row>
    <row r="26" spans="1:15" ht="13.5">
      <c r="A26" s="19" t="s">
        <v>186</v>
      </c>
      <c r="B26" s="27" t="s">
        <v>202</v>
      </c>
      <c r="C26" s="19" t="s">
        <v>66</v>
      </c>
      <c r="D26" s="25"/>
      <c r="E26" s="25"/>
      <c r="F26" s="25"/>
      <c r="G26" s="25"/>
      <c r="H26" s="22" t="s">
        <v>32</v>
      </c>
      <c r="I26" s="25">
        <v>0</v>
      </c>
      <c r="J26" s="23" t="s">
        <v>241</v>
      </c>
      <c r="K26" s="24" t="e">
        <f t="shared" si="0"/>
        <v>#DIV/0!</v>
      </c>
      <c r="L26" s="22"/>
      <c r="M26" s="22"/>
      <c r="N26" s="44"/>
      <c r="O26" s="44"/>
    </row>
    <row r="27" spans="1:15" ht="13.5">
      <c r="A27" s="19" t="s">
        <v>79</v>
      </c>
      <c r="B27" s="20" t="s">
        <v>203</v>
      </c>
      <c r="C27" s="19" t="s">
        <v>66</v>
      </c>
      <c r="D27" s="25">
        <f aca="true" t="shared" si="1" ref="D27:I27">ROUND(D16,1)-ROUND(D23,1)-ROUND(D25,1)</f>
        <v>16653.5</v>
      </c>
      <c r="E27" s="25">
        <f>ROUND(E16,1)-ROUND(E23,1)-ROUND(E25,1)</f>
        <v>16653.5</v>
      </c>
      <c r="F27" s="25">
        <f t="shared" si="1"/>
        <v>16653.5</v>
      </c>
      <c r="G27" s="25">
        <f t="shared" si="1"/>
        <v>16653.5</v>
      </c>
      <c r="H27" s="22" t="s">
        <v>32</v>
      </c>
      <c r="I27" s="25">
        <f t="shared" si="1"/>
        <v>16653.5</v>
      </c>
      <c r="J27" s="23"/>
      <c r="K27" s="24">
        <f t="shared" si="0"/>
        <v>1</v>
      </c>
      <c r="L27" s="22">
        <f>I27</f>
        <v>16653.5</v>
      </c>
      <c r="M27" s="22">
        <f>L27</f>
        <v>16653.5</v>
      </c>
      <c r="N27" s="44">
        <f>M27</f>
        <v>16653.5</v>
      </c>
      <c r="O27" s="44">
        <f>N27</f>
        <v>16653.5</v>
      </c>
    </row>
    <row r="28" spans="1:15" ht="13.5">
      <c r="A28" s="28"/>
      <c r="B28" s="54" t="s">
        <v>108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3.5">
      <c r="A29" s="28"/>
      <c r="B29" s="20" t="s">
        <v>110</v>
      </c>
      <c r="C29" s="28" t="s">
        <v>106</v>
      </c>
      <c r="D29" s="19"/>
      <c r="E29" s="19"/>
      <c r="F29" s="19"/>
      <c r="G29" s="19"/>
      <c r="H29" s="22" t="s">
        <v>32</v>
      </c>
      <c r="I29" s="19"/>
      <c r="J29" s="20"/>
      <c r="K29" s="20"/>
      <c r="L29" s="45"/>
      <c r="M29" s="45"/>
      <c r="N29" s="43"/>
      <c r="O29" s="43"/>
    </row>
    <row r="30" spans="1:15" ht="15" customHeight="1">
      <c r="A30" s="19" t="s">
        <v>76</v>
      </c>
      <c r="B30" s="29" t="s">
        <v>6</v>
      </c>
      <c r="C30" s="21" t="s">
        <v>5</v>
      </c>
      <c r="D30" s="22">
        <f>ROUND(D31,1)+ROUND(D85,1)+ROUND(D93,1)</f>
        <v>258.3</v>
      </c>
      <c r="E30" s="22">
        <f>ROUND(E31,1)+ROUND(E85,1)+ROUND(E93,1)</f>
        <v>258.3</v>
      </c>
      <c r="F30" s="22">
        <f>ROUND(F31,1)+ROUND(F85,1)+ROUND(F93,1)</f>
        <v>267.7</v>
      </c>
      <c r="G30" s="22">
        <f>ROUND(G31,1)+ROUND(G85,1)+ROUND(G93,1)</f>
        <v>267.7</v>
      </c>
      <c r="H30" s="22" t="s">
        <v>32</v>
      </c>
      <c r="I30" s="22">
        <f>ROUND(I31,1)+ROUND(I85,1)+ROUND(I93,1)</f>
        <v>279</v>
      </c>
      <c r="J30" s="23" t="s">
        <v>191</v>
      </c>
      <c r="K30" s="24">
        <f>I30/F30</f>
        <v>1.0422114307060142</v>
      </c>
      <c r="L30" s="22">
        <f>ROUND(L31,1)+ROUND(L85,1)+ROUND(L93,1)</f>
        <v>285.6</v>
      </c>
      <c r="M30" s="22">
        <f>ROUND(M31,1)+ROUND(M85,1)+ROUND(M93,1)</f>
        <v>294.1</v>
      </c>
      <c r="N30" s="22">
        <f>ROUND(N31,1)+ROUND(N85,1)+ROUND(N93,1)</f>
        <v>302.8</v>
      </c>
      <c r="O30" s="22">
        <f>ROUND(O31,1)+ROUND(O85,1)+ROUND(O93,1)</f>
        <v>311.7</v>
      </c>
    </row>
    <row r="31" spans="1:16" ht="15" customHeight="1">
      <c r="A31" s="30" t="s">
        <v>112</v>
      </c>
      <c r="B31" s="29" t="s">
        <v>7</v>
      </c>
      <c r="C31" s="21" t="s">
        <v>5</v>
      </c>
      <c r="D31" s="22">
        <f aca="true" t="shared" si="2" ref="D31:I31">ROUND(D36,1)+ROUND(D58,1)+ROUND(D65,1)</f>
        <v>258.3</v>
      </c>
      <c r="E31" s="22">
        <f t="shared" si="2"/>
        <v>258.3</v>
      </c>
      <c r="F31" s="22">
        <f t="shared" si="2"/>
        <v>267.7</v>
      </c>
      <c r="G31" s="22">
        <f t="shared" si="2"/>
        <v>267.7</v>
      </c>
      <c r="H31" s="22" t="s">
        <v>32</v>
      </c>
      <c r="I31" s="22">
        <f t="shared" si="2"/>
        <v>279</v>
      </c>
      <c r="J31" s="23" t="s">
        <v>191</v>
      </c>
      <c r="K31" s="24">
        <f>I31/F31</f>
        <v>1.0422114307060142</v>
      </c>
      <c r="L31" s="22">
        <f>I31*L34*(1-L33)*(1+L35)</f>
        <v>285.60114</v>
      </c>
      <c r="M31" s="22">
        <f>L31*M34*(1-M33)*(1+M35)</f>
        <v>294.054933744</v>
      </c>
      <c r="N31" s="22">
        <f>M31*N34*(1-N33)*(1+N35)</f>
        <v>302.7589597828224</v>
      </c>
      <c r="O31" s="22">
        <f>N31*O34*(1-O33)*(1+O35)</f>
        <v>311.72062499239394</v>
      </c>
      <c r="P31" s="22">
        <f>O31*P34*(1-P33)*(1+P35)</f>
        <v>0</v>
      </c>
    </row>
    <row r="32" spans="1:15" ht="15" customHeight="1">
      <c r="A32" s="19"/>
      <c r="B32" s="31" t="s">
        <v>109</v>
      </c>
      <c r="C32" s="21"/>
      <c r="D32" s="22"/>
      <c r="E32" s="22"/>
      <c r="F32" s="22"/>
      <c r="G32" s="22"/>
      <c r="H32" s="22" t="s">
        <v>32</v>
      </c>
      <c r="I32" s="22"/>
      <c r="J32" s="23"/>
      <c r="K32" s="24" t="e">
        <f>I32/F32</f>
        <v>#DIV/0!</v>
      </c>
      <c r="L32" s="22"/>
      <c r="M32" s="22"/>
      <c r="N32" s="43"/>
      <c r="O32" s="43"/>
    </row>
    <row r="33" spans="1:15" ht="27">
      <c r="A33" s="19"/>
      <c r="B33" s="32" t="s">
        <v>42</v>
      </c>
      <c r="C33" s="33" t="s">
        <v>2</v>
      </c>
      <c r="D33" s="34">
        <v>0.01</v>
      </c>
      <c r="E33" s="34">
        <v>0.01</v>
      </c>
      <c r="F33" s="34">
        <v>0.01</v>
      </c>
      <c r="G33" s="34">
        <v>0.01</v>
      </c>
      <c r="H33" s="22" t="s">
        <v>32</v>
      </c>
      <c r="I33" s="35">
        <v>0.01</v>
      </c>
      <c r="J33" s="23" t="s">
        <v>242</v>
      </c>
      <c r="K33" s="24"/>
      <c r="L33" s="35">
        <v>0.01</v>
      </c>
      <c r="M33" s="35">
        <v>0.01</v>
      </c>
      <c r="N33" s="35">
        <v>0.01</v>
      </c>
      <c r="O33" s="35">
        <v>0.01</v>
      </c>
    </row>
    <row r="34" spans="1:15" ht="54.75">
      <c r="A34" s="19"/>
      <c r="B34" s="32" t="s">
        <v>8</v>
      </c>
      <c r="C34" s="33" t="s">
        <v>2</v>
      </c>
      <c r="D34" s="35">
        <v>1.047</v>
      </c>
      <c r="E34" s="35">
        <v>1.037</v>
      </c>
      <c r="F34" s="35">
        <v>1.037</v>
      </c>
      <c r="G34" s="35">
        <v>1.027</v>
      </c>
      <c r="H34" s="22" t="s">
        <v>32</v>
      </c>
      <c r="I34" s="35">
        <v>1.046</v>
      </c>
      <c r="J34" s="23" t="s">
        <v>237</v>
      </c>
      <c r="K34" s="24"/>
      <c r="L34" s="35">
        <v>1.034</v>
      </c>
      <c r="M34" s="35">
        <v>1.04</v>
      </c>
      <c r="N34" s="35">
        <v>1.04</v>
      </c>
      <c r="O34" s="35">
        <v>1.04</v>
      </c>
    </row>
    <row r="35" spans="1:15" ht="48" customHeight="1">
      <c r="A35" s="19"/>
      <c r="B35" s="32" t="s">
        <v>43</v>
      </c>
      <c r="C35" s="33" t="s">
        <v>2</v>
      </c>
      <c r="D35" s="34">
        <v>0</v>
      </c>
      <c r="E35" s="34">
        <v>0</v>
      </c>
      <c r="F35" s="34">
        <v>0</v>
      </c>
      <c r="G35" s="34">
        <v>0</v>
      </c>
      <c r="H35" s="22" t="s">
        <v>32</v>
      </c>
      <c r="I35" s="35">
        <v>0</v>
      </c>
      <c r="J35" s="23" t="s">
        <v>243</v>
      </c>
      <c r="K35" s="24"/>
      <c r="L35" s="35">
        <v>0</v>
      </c>
      <c r="M35" s="35">
        <v>0</v>
      </c>
      <c r="N35" s="35">
        <v>0</v>
      </c>
      <c r="O35" s="35">
        <v>0</v>
      </c>
    </row>
    <row r="36" spans="1:15" ht="13.5">
      <c r="A36" s="19" t="s">
        <v>115</v>
      </c>
      <c r="B36" s="20" t="s">
        <v>154</v>
      </c>
      <c r="C36" s="21" t="s">
        <v>5</v>
      </c>
      <c r="D36" s="22">
        <f>ROUND(D37,1)+ROUND(D38,1)+ROUND(D39,1)+ROUND(D48,1)+ROUND(D49,1)+ROUND(D50,1)</f>
        <v>258.29999999999995</v>
      </c>
      <c r="E36" s="22">
        <f>ROUND(E37,1)+ROUND(E38,1)+ROUND(E39,1)+ROUND(E48,1)+ROUND(E49,1)+ROUND(E50,1)</f>
        <v>258.29999999999995</v>
      </c>
      <c r="F36" s="22">
        <f>ROUND(F37,1)+ROUND(F38,1)+ROUND(F39,1)+ROUND(F48,1)+ROUND(F49,1)+ROUND(F50,1)</f>
        <v>267.70000000000005</v>
      </c>
      <c r="G36" s="22">
        <f>ROUND(G37,1)+ROUND(G38,1)+ROUND(G39,1)+ROUND(G48,1)+ROUND(G49,1)+ROUND(G50,1)</f>
        <v>267.70000000000005</v>
      </c>
      <c r="H36" s="22" t="s">
        <v>32</v>
      </c>
      <c r="I36" s="22">
        <f>ROUND(I37,1)+ROUND(I38,1)+ROUND(I39,1)+ROUND(I48,1)+ROUND(I49,1)+ROUND(I50,1)</f>
        <v>279</v>
      </c>
      <c r="J36" s="23" t="s">
        <v>191</v>
      </c>
      <c r="K36" s="24">
        <f aca="true" t="shared" si="3" ref="K36:K67">I36/F36</f>
        <v>1.042211430706014</v>
      </c>
      <c r="L36" s="25">
        <f>I36*$L$34*(1-$L$33)*(1+$L$35)</f>
        <v>285.60114</v>
      </c>
      <c r="M36" s="25">
        <f>L36*$M$34*(1-$M$33)*(1+$M$35)</f>
        <v>294.054933744</v>
      </c>
      <c r="N36" s="25">
        <f>M36*$N$34*(1-$N$33)*(1+$N$35)</f>
        <v>302.7589597828224</v>
      </c>
      <c r="O36" s="25">
        <f>N36*$O$34*(1-$O$33)*(1+$O$35)</f>
        <v>311.72062499239394</v>
      </c>
    </row>
    <row r="37" spans="1:15" ht="27">
      <c r="A37" s="19" t="s">
        <v>118</v>
      </c>
      <c r="B37" s="27" t="s">
        <v>122</v>
      </c>
      <c r="C37" s="19" t="s">
        <v>5</v>
      </c>
      <c r="D37" s="22">
        <v>64.1</v>
      </c>
      <c r="E37" s="25">
        <v>64.1</v>
      </c>
      <c r="F37" s="22">
        <v>66.4</v>
      </c>
      <c r="G37" s="25">
        <v>66.4</v>
      </c>
      <c r="H37" s="22" t="s">
        <v>32</v>
      </c>
      <c r="I37" s="25">
        <v>0</v>
      </c>
      <c r="J37" s="23" t="s">
        <v>247</v>
      </c>
      <c r="K37" s="24">
        <f t="shared" si="3"/>
        <v>0</v>
      </c>
      <c r="L37" s="25">
        <f>I37*$L$34*(1-$L$33)*(1+$L$35)</f>
        <v>0</v>
      </c>
      <c r="M37" s="25">
        <f aca="true" t="shared" si="4" ref="M37:M69">L37*$M$34*(1-$M$33)*(1+$M$35)</f>
        <v>0</v>
      </c>
      <c r="N37" s="25">
        <f aca="true" t="shared" si="5" ref="N37:N84">M37*$N$34*(1-$N$33)*(1+$N$35)</f>
        <v>0</v>
      </c>
      <c r="O37" s="25">
        <f aca="true" t="shared" si="6" ref="O37:O84">N37*$O$34*(1-$O$33)*(1+$O$35)</f>
        <v>0</v>
      </c>
    </row>
    <row r="38" spans="1:15" ht="29.25" customHeight="1">
      <c r="A38" s="19" t="s">
        <v>119</v>
      </c>
      <c r="B38" s="27" t="s">
        <v>123</v>
      </c>
      <c r="C38" s="19" t="s">
        <v>5</v>
      </c>
      <c r="D38" s="22"/>
      <c r="E38" s="25"/>
      <c r="F38" s="22"/>
      <c r="G38" s="25"/>
      <c r="H38" s="22" t="s">
        <v>32</v>
      </c>
      <c r="I38" s="25"/>
      <c r="J38" s="23" t="s">
        <v>241</v>
      </c>
      <c r="K38" s="24" t="e">
        <f t="shared" si="3"/>
        <v>#DIV/0!</v>
      </c>
      <c r="L38" s="25">
        <f aca="true" t="shared" si="7" ref="L38:L84">I38*$L$34*(1-$L$33)*(1+$L$35)</f>
        <v>0</v>
      </c>
      <c r="M38" s="25">
        <f>L38*$M$34*(1-$M$33)*(1+$M$35)</f>
        <v>0</v>
      </c>
      <c r="N38" s="25">
        <f>M38*$N$34*(1-$N$33)*(1+$N$35)</f>
        <v>0</v>
      </c>
      <c r="O38" s="25">
        <f t="shared" si="6"/>
        <v>0</v>
      </c>
    </row>
    <row r="39" spans="1:15" ht="43.5" customHeight="1">
      <c r="A39" s="19" t="s">
        <v>120</v>
      </c>
      <c r="B39" s="27" t="s">
        <v>124</v>
      </c>
      <c r="C39" s="21" t="s">
        <v>5</v>
      </c>
      <c r="D39" s="22">
        <f>ROUND(D40,1)+ROUND(D43,1)+ROUND(D44,1)+ROUND(D47,1)</f>
        <v>194.2</v>
      </c>
      <c r="E39" s="22">
        <f>ROUND(E40,1)+ROUND(E43,1)+ROUND(E44,1)+ROUND(E47,1)</f>
        <v>194.2</v>
      </c>
      <c r="F39" s="22">
        <f>ROUND(F40,1)+ROUND(F43,1)+ROUND(F44,1)+ROUND(F47,1)</f>
        <v>201.3</v>
      </c>
      <c r="G39" s="22">
        <f>ROUND(G40,1)+ROUND(G43,1)+ROUND(G44,1)+ROUND(G47,1)</f>
        <v>201.3</v>
      </c>
      <c r="H39" s="22" t="s">
        <v>32</v>
      </c>
      <c r="I39" s="22">
        <f>ROUND(I40,1)+ROUND(I43,1)+ROUND(I44,1)+ROUND(I47,1)</f>
        <v>279</v>
      </c>
      <c r="J39" s="23" t="s">
        <v>191</v>
      </c>
      <c r="K39" s="24">
        <f t="shared" si="3"/>
        <v>1.3859910581222057</v>
      </c>
      <c r="L39" s="25">
        <f t="shared" si="7"/>
        <v>285.60114</v>
      </c>
      <c r="M39" s="25">
        <f t="shared" si="4"/>
        <v>294.054933744</v>
      </c>
      <c r="N39" s="25">
        <f t="shared" si="5"/>
        <v>302.7589597828224</v>
      </c>
      <c r="O39" s="25">
        <f t="shared" si="6"/>
        <v>311.72062499239394</v>
      </c>
    </row>
    <row r="40" spans="1:15" ht="27">
      <c r="A40" s="19" t="s">
        <v>121</v>
      </c>
      <c r="B40" s="36" t="s">
        <v>68</v>
      </c>
      <c r="C40" s="19" t="s">
        <v>5</v>
      </c>
      <c r="D40" s="22">
        <v>144.7</v>
      </c>
      <c r="E40" s="25">
        <v>144.7</v>
      </c>
      <c r="F40" s="22">
        <v>150</v>
      </c>
      <c r="G40" s="25">
        <v>150</v>
      </c>
      <c r="H40" s="22" t="s">
        <v>32</v>
      </c>
      <c r="I40" s="25">
        <f>I41*I42*12/1000</f>
        <v>214.32959999999997</v>
      </c>
      <c r="J40" s="23" t="s">
        <v>191</v>
      </c>
      <c r="K40" s="24">
        <f t="shared" si="3"/>
        <v>1.428864</v>
      </c>
      <c r="L40" s="25">
        <f t="shared" si="7"/>
        <v>219.40063833599996</v>
      </c>
      <c r="M40" s="25">
        <f t="shared" si="4"/>
        <v>225.89489723074558</v>
      </c>
      <c r="N40" s="25">
        <f t="shared" si="5"/>
        <v>232.58138618877567</v>
      </c>
      <c r="O40" s="25">
        <f t="shared" si="6"/>
        <v>239.46579521996344</v>
      </c>
    </row>
    <row r="41" spans="1:15" ht="176.25" customHeight="1">
      <c r="A41" s="19"/>
      <c r="B41" s="37" t="s">
        <v>69</v>
      </c>
      <c r="C41" s="19" t="s">
        <v>82</v>
      </c>
      <c r="D41" s="22">
        <v>8041</v>
      </c>
      <c r="E41" s="25">
        <v>8041</v>
      </c>
      <c r="F41" s="22">
        <v>8334.7</v>
      </c>
      <c r="G41" s="25">
        <v>8334.7</v>
      </c>
      <c r="H41" s="22" t="s">
        <v>32</v>
      </c>
      <c r="I41" s="25">
        <v>17860.8</v>
      </c>
      <c r="J41" s="23" t="s">
        <v>244</v>
      </c>
      <c r="K41" s="24">
        <f t="shared" si="3"/>
        <v>2.1429445570926364</v>
      </c>
      <c r="L41" s="25">
        <f t="shared" si="7"/>
        <v>18283.386528000003</v>
      </c>
      <c r="M41" s="25">
        <f t="shared" si="4"/>
        <v>18824.574769228802</v>
      </c>
      <c r="N41" s="25">
        <f>M41*$N$34*(1-$N$33)*(1+$N$35)</f>
        <v>19381.782182397976</v>
      </c>
      <c r="O41" s="25">
        <f t="shared" si="6"/>
        <v>19955.482934996955</v>
      </c>
    </row>
    <row r="42" spans="1:15" ht="33" customHeight="1">
      <c r="A42" s="19"/>
      <c r="B42" s="37" t="s">
        <v>70</v>
      </c>
      <c r="C42" s="19" t="s">
        <v>83</v>
      </c>
      <c r="D42" s="22">
        <v>1.5</v>
      </c>
      <c r="E42" s="25">
        <v>1.5</v>
      </c>
      <c r="F42" s="22">
        <v>1.5</v>
      </c>
      <c r="G42" s="25">
        <v>1.5</v>
      </c>
      <c r="H42" s="22" t="s">
        <v>32</v>
      </c>
      <c r="I42" s="25">
        <v>1</v>
      </c>
      <c r="J42" s="23" t="s">
        <v>246</v>
      </c>
      <c r="K42" s="24">
        <f t="shared" si="3"/>
        <v>0.6666666666666666</v>
      </c>
      <c r="L42" s="25">
        <f>I42</f>
        <v>1</v>
      </c>
      <c r="M42" s="25">
        <f>L42</f>
        <v>1</v>
      </c>
      <c r="N42" s="25">
        <f>M42</f>
        <v>1</v>
      </c>
      <c r="O42" s="25">
        <f>N42</f>
        <v>1</v>
      </c>
    </row>
    <row r="43" spans="1:15" ht="36" customHeight="1">
      <c r="A43" s="19" t="s">
        <v>125</v>
      </c>
      <c r="B43" s="36" t="s">
        <v>71</v>
      </c>
      <c r="C43" s="19" t="s">
        <v>5</v>
      </c>
      <c r="D43" s="22">
        <v>49.5</v>
      </c>
      <c r="E43" s="25">
        <v>49.5</v>
      </c>
      <c r="F43" s="22">
        <v>51.3</v>
      </c>
      <c r="G43" s="25">
        <v>51.3</v>
      </c>
      <c r="H43" s="22" t="s">
        <v>32</v>
      </c>
      <c r="I43" s="25">
        <f>I40*30.2%</f>
        <v>64.7275392</v>
      </c>
      <c r="J43" s="23" t="s">
        <v>245</v>
      </c>
      <c r="K43" s="24">
        <f t="shared" si="3"/>
        <v>1.2617454035087718</v>
      </c>
      <c r="L43" s="25">
        <f t="shared" si="7"/>
        <v>66.258992777472</v>
      </c>
      <c r="M43" s="25">
        <f t="shared" si="4"/>
        <v>68.22025896368518</v>
      </c>
      <c r="N43" s="25">
        <f t="shared" si="5"/>
        <v>70.23957862901027</v>
      </c>
      <c r="O43" s="25">
        <f t="shared" si="6"/>
        <v>72.31867015642898</v>
      </c>
    </row>
    <row r="44" spans="1:15" ht="13.5">
      <c r="A44" s="19" t="s">
        <v>126</v>
      </c>
      <c r="B44" s="36" t="s">
        <v>72</v>
      </c>
      <c r="C44" s="19" t="s">
        <v>5</v>
      </c>
      <c r="D44" s="22"/>
      <c r="E44" s="25"/>
      <c r="F44" s="22"/>
      <c r="G44" s="25"/>
      <c r="H44" s="22" t="s">
        <v>32</v>
      </c>
      <c r="I44" s="25"/>
      <c r="J44" s="23" t="s">
        <v>241</v>
      </c>
      <c r="K44" s="24" t="e">
        <f t="shared" si="3"/>
        <v>#DIV/0!</v>
      </c>
      <c r="L44" s="25">
        <f t="shared" si="7"/>
        <v>0</v>
      </c>
      <c r="M44" s="25">
        <f t="shared" si="4"/>
        <v>0</v>
      </c>
      <c r="N44" s="25">
        <f t="shared" si="5"/>
        <v>0</v>
      </c>
      <c r="O44" s="25">
        <f t="shared" si="6"/>
        <v>0</v>
      </c>
    </row>
    <row r="45" spans="1:15" ht="13.5">
      <c r="A45" s="19"/>
      <c r="B45" s="37" t="s">
        <v>73</v>
      </c>
      <c r="C45" s="19" t="s">
        <v>82</v>
      </c>
      <c r="D45" s="22"/>
      <c r="E45" s="25"/>
      <c r="F45" s="22"/>
      <c r="G45" s="25"/>
      <c r="H45" s="22" t="s">
        <v>32</v>
      </c>
      <c r="I45" s="25"/>
      <c r="J45" s="23" t="s">
        <v>241</v>
      </c>
      <c r="K45" s="24" t="e">
        <f t="shared" si="3"/>
        <v>#DIV/0!</v>
      </c>
      <c r="L45" s="25">
        <f t="shared" si="7"/>
        <v>0</v>
      </c>
      <c r="M45" s="25">
        <f t="shared" si="4"/>
        <v>0</v>
      </c>
      <c r="N45" s="25">
        <f t="shared" si="5"/>
        <v>0</v>
      </c>
      <c r="O45" s="25">
        <f t="shared" si="6"/>
        <v>0</v>
      </c>
    </row>
    <row r="46" spans="1:15" ht="27">
      <c r="A46" s="19"/>
      <c r="B46" s="37" t="s">
        <v>74</v>
      </c>
      <c r="C46" s="19" t="s">
        <v>83</v>
      </c>
      <c r="D46" s="22"/>
      <c r="E46" s="25"/>
      <c r="F46" s="22"/>
      <c r="G46" s="25"/>
      <c r="H46" s="22" t="s">
        <v>32</v>
      </c>
      <c r="I46" s="25"/>
      <c r="J46" s="23" t="s">
        <v>241</v>
      </c>
      <c r="K46" s="24" t="e">
        <f t="shared" si="3"/>
        <v>#DIV/0!</v>
      </c>
      <c r="L46" s="25">
        <f>I46</f>
        <v>0</v>
      </c>
      <c r="M46" s="25">
        <f>L46</f>
        <v>0</v>
      </c>
      <c r="N46" s="25">
        <f>M46</f>
        <v>0</v>
      </c>
      <c r="O46" s="25">
        <f>N46</f>
        <v>0</v>
      </c>
    </row>
    <row r="47" spans="1:15" ht="13.5">
      <c r="A47" s="19" t="s">
        <v>127</v>
      </c>
      <c r="B47" s="36" t="s">
        <v>75</v>
      </c>
      <c r="C47" s="19" t="s">
        <v>5</v>
      </c>
      <c r="D47" s="22"/>
      <c r="E47" s="25"/>
      <c r="F47" s="22"/>
      <c r="G47" s="25"/>
      <c r="H47" s="22" t="s">
        <v>32</v>
      </c>
      <c r="I47" s="25"/>
      <c r="J47" s="23" t="s">
        <v>241</v>
      </c>
      <c r="K47" s="24" t="e">
        <f t="shared" si="3"/>
        <v>#DIV/0!</v>
      </c>
      <c r="L47" s="25">
        <f t="shared" si="7"/>
        <v>0</v>
      </c>
      <c r="M47" s="25">
        <f t="shared" si="4"/>
        <v>0</v>
      </c>
      <c r="N47" s="25">
        <f t="shared" si="5"/>
        <v>0</v>
      </c>
      <c r="O47" s="25">
        <f t="shared" si="6"/>
        <v>0</v>
      </c>
    </row>
    <row r="48" spans="1:15" ht="45" customHeight="1">
      <c r="A48" s="19" t="s">
        <v>128</v>
      </c>
      <c r="B48" s="27" t="s">
        <v>129</v>
      </c>
      <c r="C48" s="19" t="s">
        <v>5</v>
      </c>
      <c r="D48" s="22"/>
      <c r="E48" s="25"/>
      <c r="F48" s="22"/>
      <c r="G48" s="25"/>
      <c r="H48" s="22" t="s">
        <v>32</v>
      </c>
      <c r="I48" s="25"/>
      <c r="J48" s="23" t="s">
        <v>241</v>
      </c>
      <c r="K48" s="24" t="e">
        <f t="shared" si="3"/>
        <v>#DIV/0!</v>
      </c>
      <c r="L48" s="25">
        <f t="shared" si="7"/>
        <v>0</v>
      </c>
      <c r="M48" s="25">
        <f t="shared" si="4"/>
        <v>0</v>
      </c>
      <c r="N48" s="25">
        <f t="shared" si="5"/>
        <v>0</v>
      </c>
      <c r="O48" s="25">
        <f t="shared" si="6"/>
        <v>0</v>
      </c>
    </row>
    <row r="49" spans="1:15" ht="15" customHeight="1">
      <c r="A49" s="19" t="s">
        <v>130</v>
      </c>
      <c r="B49" s="27" t="s">
        <v>131</v>
      </c>
      <c r="C49" s="19" t="s">
        <v>5</v>
      </c>
      <c r="D49" s="22"/>
      <c r="E49" s="25"/>
      <c r="F49" s="22"/>
      <c r="G49" s="25"/>
      <c r="H49" s="22" t="s">
        <v>32</v>
      </c>
      <c r="I49" s="25"/>
      <c r="J49" s="23" t="s">
        <v>241</v>
      </c>
      <c r="K49" s="24" t="e">
        <f t="shared" si="3"/>
        <v>#DIV/0!</v>
      </c>
      <c r="L49" s="25">
        <f>I49*$L$34*(1-$L$33)*(1+$L$35)</f>
        <v>0</v>
      </c>
      <c r="M49" s="25">
        <f t="shared" si="4"/>
        <v>0</v>
      </c>
      <c r="N49" s="25">
        <f t="shared" si="5"/>
        <v>0</v>
      </c>
      <c r="O49" s="25">
        <f t="shared" si="6"/>
        <v>0</v>
      </c>
    </row>
    <row r="50" spans="1:15" ht="13.5">
      <c r="A50" s="19" t="s">
        <v>132</v>
      </c>
      <c r="B50" s="27" t="s">
        <v>155</v>
      </c>
      <c r="C50" s="21" t="s">
        <v>5</v>
      </c>
      <c r="D50" s="22">
        <f>ROUND(D51,1)+ROUND(D52,1)+ROUND(D53,1)+ROUND(D54,1)+ROUND(D55,1)+ROUND(D56,1)+ROUND(D57,1)</f>
        <v>0</v>
      </c>
      <c r="E50" s="22">
        <f>ROUND(E51,1)+ROUND(E52,1)+ROUND(E53,1)+ROUND(E54,1)+ROUND(E55,1)+ROUND(E56,1)+ROUND(E57,1)</f>
        <v>0</v>
      </c>
      <c r="F50" s="22">
        <f>ROUND(F51,1)+ROUND(F52,1)+ROUND(F53,1)+ROUND(F54,1)+ROUND(F55,1)+ROUND(F56,1)+ROUND(F57,1)</f>
        <v>0</v>
      </c>
      <c r="G50" s="22">
        <f>ROUND(G51,1)+ROUND(G52,1)+ROUND(G53,1)+ROUND(G54,1)+ROUND(G55,1)+ROUND(G56,1)+ROUND(G57,1)</f>
        <v>0</v>
      </c>
      <c r="H50" s="22" t="s">
        <v>32</v>
      </c>
      <c r="I50" s="22">
        <f>ROUND(I51,1)+ROUND(I52,1)+ROUND(I53,1)+ROUND(I54,1)+ROUND(I55,1)+ROUND(I56,1)+ROUND(I57,1)</f>
        <v>0</v>
      </c>
      <c r="J50" s="23" t="s">
        <v>241</v>
      </c>
      <c r="K50" s="24" t="e">
        <f t="shared" si="3"/>
        <v>#DIV/0!</v>
      </c>
      <c r="L50" s="25">
        <f t="shared" si="7"/>
        <v>0</v>
      </c>
      <c r="M50" s="25">
        <f t="shared" si="4"/>
        <v>0</v>
      </c>
      <c r="N50" s="25">
        <f t="shared" si="5"/>
        <v>0</v>
      </c>
      <c r="O50" s="25">
        <f t="shared" si="6"/>
        <v>0</v>
      </c>
    </row>
    <row r="51" spans="1:15" ht="27">
      <c r="A51" s="19" t="s">
        <v>133</v>
      </c>
      <c r="B51" s="27" t="s">
        <v>209</v>
      </c>
      <c r="C51" s="19" t="s">
        <v>5</v>
      </c>
      <c r="D51" s="22"/>
      <c r="E51" s="25"/>
      <c r="F51" s="22"/>
      <c r="G51" s="25"/>
      <c r="H51" s="22" t="s">
        <v>32</v>
      </c>
      <c r="I51" s="25"/>
      <c r="J51" s="23" t="s">
        <v>241</v>
      </c>
      <c r="K51" s="24" t="e">
        <f t="shared" si="3"/>
        <v>#DIV/0!</v>
      </c>
      <c r="L51" s="25">
        <f t="shared" si="7"/>
        <v>0</v>
      </c>
      <c r="M51" s="25">
        <f t="shared" si="4"/>
        <v>0</v>
      </c>
      <c r="N51" s="25">
        <f t="shared" si="5"/>
        <v>0</v>
      </c>
      <c r="O51" s="25">
        <f t="shared" si="6"/>
        <v>0</v>
      </c>
    </row>
    <row r="52" spans="1:15" ht="54.75">
      <c r="A52" s="19" t="s">
        <v>134</v>
      </c>
      <c r="B52" s="27" t="s">
        <v>208</v>
      </c>
      <c r="C52" s="19" t="s">
        <v>5</v>
      </c>
      <c r="D52" s="22"/>
      <c r="E52" s="25"/>
      <c r="F52" s="22"/>
      <c r="G52" s="25"/>
      <c r="H52" s="22" t="s">
        <v>32</v>
      </c>
      <c r="I52" s="25"/>
      <c r="J52" s="23" t="s">
        <v>241</v>
      </c>
      <c r="K52" s="24" t="e">
        <f t="shared" si="3"/>
        <v>#DIV/0!</v>
      </c>
      <c r="L52" s="25">
        <f t="shared" si="7"/>
        <v>0</v>
      </c>
      <c r="M52" s="25">
        <f t="shared" si="4"/>
        <v>0</v>
      </c>
      <c r="N52" s="25">
        <f t="shared" si="5"/>
        <v>0</v>
      </c>
      <c r="O52" s="25">
        <f t="shared" si="6"/>
        <v>0</v>
      </c>
    </row>
    <row r="53" spans="1:15" ht="13.5">
      <c r="A53" s="19" t="s">
        <v>135</v>
      </c>
      <c r="B53" s="36" t="s">
        <v>138</v>
      </c>
      <c r="C53" s="19" t="s">
        <v>5</v>
      </c>
      <c r="D53" s="22"/>
      <c r="E53" s="25"/>
      <c r="F53" s="22"/>
      <c r="G53" s="25"/>
      <c r="H53" s="22" t="s">
        <v>32</v>
      </c>
      <c r="I53" s="25"/>
      <c r="J53" s="23" t="s">
        <v>241</v>
      </c>
      <c r="K53" s="24" t="e">
        <f t="shared" si="3"/>
        <v>#DIV/0!</v>
      </c>
      <c r="L53" s="25">
        <f t="shared" si="7"/>
        <v>0</v>
      </c>
      <c r="M53" s="25">
        <f t="shared" si="4"/>
        <v>0</v>
      </c>
      <c r="N53" s="25">
        <f t="shared" si="5"/>
        <v>0</v>
      </c>
      <c r="O53" s="25">
        <f t="shared" si="6"/>
        <v>0</v>
      </c>
    </row>
    <row r="54" spans="1:15" ht="33" customHeight="1">
      <c r="A54" s="19" t="s">
        <v>207</v>
      </c>
      <c r="B54" s="36" t="s">
        <v>139</v>
      </c>
      <c r="C54" s="19" t="s">
        <v>5</v>
      </c>
      <c r="D54" s="22"/>
      <c r="E54" s="25"/>
      <c r="F54" s="22"/>
      <c r="G54" s="25"/>
      <c r="H54" s="22" t="s">
        <v>32</v>
      </c>
      <c r="I54" s="25"/>
      <c r="J54" s="23" t="s">
        <v>241</v>
      </c>
      <c r="K54" s="24" t="e">
        <f t="shared" si="3"/>
        <v>#DIV/0!</v>
      </c>
      <c r="L54" s="25">
        <f t="shared" si="7"/>
        <v>0</v>
      </c>
      <c r="M54" s="25">
        <f t="shared" si="4"/>
        <v>0</v>
      </c>
      <c r="N54" s="25">
        <f t="shared" si="5"/>
        <v>0</v>
      </c>
      <c r="O54" s="25">
        <f t="shared" si="6"/>
        <v>0</v>
      </c>
    </row>
    <row r="55" spans="1:15" ht="27">
      <c r="A55" s="19" t="s">
        <v>136</v>
      </c>
      <c r="B55" s="36" t="s">
        <v>140</v>
      </c>
      <c r="C55" s="19" t="s">
        <v>5</v>
      </c>
      <c r="D55" s="22"/>
      <c r="E55" s="25"/>
      <c r="F55" s="22"/>
      <c r="G55" s="25"/>
      <c r="H55" s="22" t="s">
        <v>32</v>
      </c>
      <c r="I55" s="25"/>
      <c r="J55" s="23" t="s">
        <v>241</v>
      </c>
      <c r="K55" s="24" t="e">
        <f t="shared" si="3"/>
        <v>#DIV/0!</v>
      </c>
      <c r="L55" s="25">
        <f t="shared" si="7"/>
        <v>0</v>
      </c>
      <c r="M55" s="25">
        <f t="shared" si="4"/>
        <v>0</v>
      </c>
      <c r="N55" s="25">
        <f t="shared" si="5"/>
        <v>0</v>
      </c>
      <c r="O55" s="25">
        <f t="shared" si="6"/>
        <v>0</v>
      </c>
    </row>
    <row r="56" spans="1:15" ht="15" customHeight="1">
      <c r="A56" s="19" t="s">
        <v>137</v>
      </c>
      <c r="B56" s="36" t="s">
        <v>141</v>
      </c>
      <c r="C56" s="19" t="s">
        <v>5</v>
      </c>
      <c r="D56" s="22"/>
      <c r="E56" s="25"/>
      <c r="F56" s="22"/>
      <c r="G56" s="25"/>
      <c r="H56" s="22" t="s">
        <v>32</v>
      </c>
      <c r="I56" s="25"/>
      <c r="J56" s="23" t="s">
        <v>241</v>
      </c>
      <c r="K56" s="24" t="e">
        <f t="shared" si="3"/>
        <v>#DIV/0!</v>
      </c>
      <c r="L56" s="25">
        <f t="shared" si="7"/>
        <v>0</v>
      </c>
      <c r="M56" s="25">
        <f t="shared" si="4"/>
        <v>0</v>
      </c>
      <c r="N56" s="25">
        <f t="shared" si="5"/>
        <v>0</v>
      </c>
      <c r="O56" s="25">
        <f t="shared" si="6"/>
        <v>0</v>
      </c>
    </row>
    <row r="57" spans="1:15" ht="15" customHeight="1">
      <c r="A57" s="19" t="s">
        <v>210</v>
      </c>
      <c r="B57" s="36" t="s">
        <v>142</v>
      </c>
      <c r="C57" s="19" t="s">
        <v>5</v>
      </c>
      <c r="D57" s="22"/>
      <c r="E57" s="25"/>
      <c r="F57" s="22"/>
      <c r="G57" s="25"/>
      <c r="H57" s="22" t="s">
        <v>32</v>
      </c>
      <c r="I57" s="25"/>
      <c r="J57" s="23" t="s">
        <v>241</v>
      </c>
      <c r="K57" s="24" t="e">
        <f t="shared" si="3"/>
        <v>#DIV/0!</v>
      </c>
      <c r="L57" s="25">
        <f t="shared" si="7"/>
        <v>0</v>
      </c>
      <c r="M57" s="25">
        <f t="shared" si="4"/>
        <v>0</v>
      </c>
      <c r="N57" s="25">
        <f t="shared" si="5"/>
        <v>0</v>
      </c>
      <c r="O57" s="25">
        <f t="shared" si="6"/>
        <v>0</v>
      </c>
    </row>
    <row r="58" spans="1:15" ht="15" customHeight="1">
      <c r="A58" s="38" t="s">
        <v>116</v>
      </c>
      <c r="B58" s="20" t="s">
        <v>15</v>
      </c>
      <c r="C58" s="21" t="s">
        <v>5</v>
      </c>
      <c r="D58" s="22">
        <f>ROUND(D59,1)+ROUND(D60,1)+ROUND(D61,1)+ROUND(D64,1)</f>
        <v>0</v>
      </c>
      <c r="E58" s="22">
        <f>ROUND(E59,1)+ROUND(E60,1)+ROUND(E61,1)+ROUND(E64,1)</f>
        <v>0</v>
      </c>
      <c r="F58" s="22">
        <f>ROUND(F59,1)+ROUND(F60,1)+ROUND(F61,1)+ROUND(F64,1)</f>
        <v>0</v>
      </c>
      <c r="G58" s="22">
        <f>ROUND(G59,1)+ROUND(G60,1)+ROUND(G61,1)+ROUND(G64,1)</f>
        <v>0</v>
      </c>
      <c r="H58" s="22" t="s">
        <v>32</v>
      </c>
      <c r="I58" s="22">
        <f>ROUND(I59,1)+ROUND(I60,1)+ROUND(I61,1)+ROUND(I64,1)</f>
        <v>0</v>
      </c>
      <c r="J58" s="23" t="s">
        <v>241</v>
      </c>
      <c r="K58" s="24" t="e">
        <f t="shared" si="3"/>
        <v>#DIV/0!</v>
      </c>
      <c r="L58" s="25">
        <f t="shared" si="7"/>
        <v>0</v>
      </c>
      <c r="M58" s="25">
        <f t="shared" si="4"/>
        <v>0</v>
      </c>
      <c r="N58" s="25">
        <f t="shared" si="5"/>
        <v>0</v>
      </c>
      <c r="O58" s="25">
        <f t="shared" si="6"/>
        <v>0</v>
      </c>
    </row>
    <row r="59" spans="1:15" ht="45.75" customHeight="1">
      <c r="A59" s="19" t="s">
        <v>145</v>
      </c>
      <c r="B59" s="27" t="s">
        <v>188</v>
      </c>
      <c r="C59" s="19" t="s">
        <v>5</v>
      </c>
      <c r="D59" s="22"/>
      <c r="E59" s="25"/>
      <c r="F59" s="22"/>
      <c r="G59" s="25"/>
      <c r="H59" s="22" t="s">
        <v>32</v>
      </c>
      <c r="I59" s="25"/>
      <c r="J59" s="23" t="s">
        <v>241</v>
      </c>
      <c r="K59" s="24" t="e">
        <f t="shared" si="3"/>
        <v>#DIV/0!</v>
      </c>
      <c r="L59" s="25">
        <f t="shared" si="7"/>
        <v>0</v>
      </c>
      <c r="M59" s="25">
        <f t="shared" si="4"/>
        <v>0</v>
      </c>
      <c r="N59" s="25">
        <f t="shared" si="5"/>
        <v>0</v>
      </c>
      <c r="O59" s="25">
        <f t="shared" si="6"/>
        <v>0</v>
      </c>
    </row>
    <row r="60" spans="1:15" ht="41.25">
      <c r="A60" s="19" t="s">
        <v>146</v>
      </c>
      <c r="B60" s="27" t="s">
        <v>189</v>
      </c>
      <c r="C60" s="19" t="s">
        <v>5</v>
      </c>
      <c r="D60" s="22"/>
      <c r="E60" s="25"/>
      <c r="F60" s="22"/>
      <c r="G60" s="25"/>
      <c r="H60" s="22" t="s">
        <v>32</v>
      </c>
      <c r="I60" s="25"/>
      <c r="J60" s="23" t="s">
        <v>241</v>
      </c>
      <c r="K60" s="24" t="e">
        <f t="shared" si="3"/>
        <v>#DIV/0!</v>
      </c>
      <c r="L60" s="25">
        <f t="shared" si="7"/>
        <v>0</v>
      </c>
      <c r="M60" s="25">
        <f t="shared" si="4"/>
        <v>0</v>
      </c>
      <c r="N60" s="25">
        <f t="shared" si="5"/>
        <v>0</v>
      </c>
      <c r="O60" s="25">
        <f t="shared" si="6"/>
        <v>0</v>
      </c>
    </row>
    <row r="61" spans="1:15" ht="28.5" customHeight="1">
      <c r="A61" s="19" t="s">
        <v>147</v>
      </c>
      <c r="B61" s="27" t="s">
        <v>143</v>
      </c>
      <c r="C61" s="19" t="s">
        <v>5</v>
      </c>
      <c r="D61" s="22"/>
      <c r="E61" s="25"/>
      <c r="F61" s="22"/>
      <c r="G61" s="25"/>
      <c r="H61" s="22" t="s">
        <v>32</v>
      </c>
      <c r="I61" s="25"/>
      <c r="J61" s="23" t="s">
        <v>241</v>
      </c>
      <c r="K61" s="24" t="e">
        <f t="shared" si="3"/>
        <v>#DIV/0!</v>
      </c>
      <c r="L61" s="25">
        <f t="shared" si="7"/>
        <v>0</v>
      </c>
      <c r="M61" s="25">
        <f t="shared" si="4"/>
        <v>0</v>
      </c>
      <c r="N61" s="25">
        <f t="shared" si="5"/>
        <v>0</v>
      </c>
      <c r="O61" s="25">
        <f t="shared" si="6"/>
        <v>0</v>
      </c>
    </row>
    <row r="62" spans="1:15" ht="13.5">
      <c r="A62" s="19"/>
      <c r="B62" s="36" t="s">
        <v>149</v>
      </c>
      <c r="C62" s="19"/>
      <c r="D62" s="22"/>
      <c r="E62" s="25"/>
      <c r="F62" s="22"/>
      <c r="G62" s="25"/>
      <c r="H62" s="22" t="s">
        <v>32</v>
      </c>
      <c r="I62" s="25"/>
      <c r="J62" s="23" t="s">
        <v>241</v>
      </c>
      <c r="K62" s="24" t="e">
        <f t="shared" si="3"/>
        <v>#DIV/0!</v>
      </c>
      <c r="L62" s="25">
        <f t="shared" si="7"/>
        <v>0</v>
      </c>
      <c r="M62" s="25">
        <f t="shared" si="4"/>
        <v>0</v>
      </c>
      <c r="N62" s="25">
        <f t="shared" si="5"/>
        <v>0</v>
      </c>
      <c r="O62" s="25">
        <f t="shared" si="6"/>
        <v>0</v>
      </c>
    </row>
    <row r="63" spans="1:15" ht="28.5" customHeight="1">
      <c r="A63" s="19"/>
      <c r="B63" s="36" t="s">
        <v>150</v>
      </c>
      <c r="C63" s="19"/>
      <c r="D63" s="22"/>
      <c r="E63" s="25"/>
      <c r="F63" s="22"/>
      <c r="G63" s="25"/>
      <c r="H63" s="22" t="s">
        <v>32</v>
      </c>
      <c r="I63" s="25"/>
      <c r="J63" s="23" t="s">
        <v>241</v>
      </c>
      <c r="K63" s="24" t="e">
        <f t="shared" si="3"/>
        <v>#DIV/0!</v>
      </c>
      <c r="L63" s="25">
        <f>I63</f>
        <v>0</v>
      </c>
      <c r="M63" s="25">
        <f>L63</f>
        <v>0</v>
      </c>
      <c r="N63" s="25">
        <f>M63</f>
        <v>0</v>
      </c>
      <c r="O63" s="25">
        <f>N63</f>
        <v>0</v>
      </c>
    </row>
    <row r="64" spans="1:15" ht="13.5">
      <c r="A64" s="19" t="s">
        <v>148</v>
      </c>
      <c r="B64" s="27" t="s">
        <v>144</v>
      </c>
      <c r="C64" s="19" t="s">
        <v>5</v>
      </c>
      <c r="D64" s="22"/>
      <c r="E64" s="25"/>
      <c r="F64" s="22"/>
      <c r="G64" s="25"/>
      <c r="H64" s="22" t="s">
        <v>32</v>
      </c>
      <c r="I64" s="25"/>
      <c r="J64" s="23" t="s">
        <v>241</v>
      </c>
      <c r="K64" s="24" t="e">
        <f t="shared" si="3"/>
        <v>#DIV/0!</v>
      </c>
      <c r="L64" s="25">
        <f t="shared" si="7"/>
        <v>0</v>
      </c>
      <c r="M64" s="25">
        <f t="shared" si="4"/>
        <v>0</v>
      </c>
      <c r="N64" s="25">
        <f t="shared" si="5"/>
        <v>0</v>
      </c>
      <c r="O64" s="25">
        <f t="shared" si="6"/>
        <v>0</v>
      </c>
    </row>
    <row r="65" spans="1:15" ht="15" customHeight="1">
      <c r="A65" s="19" t="s">
        <v>117</v>
      </c>
      <c r="B65" s="20" t="s">
        <v>14</v>
      </c>
      <c r="C65" s="21" t="s">
        <v>5</v>
      </c>
      <c r="D65" s="22">
        <f>ROUND(D66,1)+ROUND(D69,1)+ROUND(D70,1)</f>
        <v>0</v>
      </c>
      <c r="E65" s="22">
        <f>ROUND(E66,1)+ROUND(E69,1)+ROUND(E70,1)</f>
        <v>0</v>
      </c>
      <c r="F65" s="22">
        <f>ROUND(F66,1)+ROUND(F69,1)+ROUND(F70,1)</f>
        <v>0</v>
      </c>
      <c r="G65" s="22">
        <f>ROUND(G66,1)+ROUND(G69,1)+ROUND(G70,1)</f>
        <v>0</v>
      </c>
      <c r="H65" s="22" t="s">
        <v>32</v>
      </c>
      <c r="I65" s="22">
        <f>ROUND(I66,1)+ROUND(I69,1)+ROUND(I70,1)</f>
        <v>0</v>
      </c>
      <c r="J65" s="23" t="s">
        <v>241</v>
      </c>
      <c r="K65" s="24" t="e">
        <f t="shared" si="3"/>
        <v>#DIV/0!</v>
      </c>
      <c r="L65" s="25">
        <f t="shared" si="7"/>
        <v>0</v>
      </c>
      <c r="M65" s="25">
        <f t="shared" si="4"/>
        <v>0</v>
      </c>
      <c r="N65" s="25">
        <f t="shared" si="5"/>
        <v>0</v>
      </c>
      <c r="O65" s="25">
        <f t="shared" si="6"/>
        <v>0</v>
      </c>
    </row>
    <row r="66" spans="1:15" ht="13.5">
      <c r="A66" s="19" t="s">
        <v>151</v>
      </c>
      <c r="B66" s="27" t="s">
        <v>84</v>
      </c>
      <c r="C66" s="19" t="s">
        <v>5</v>
      </c>
      <c r="D66" s="22"/>
      <c r="E66" s="25"/>
      <c r="F66" s="22"/>
      <c r="G66" s="25"/>
      <c r="H66" s="22" t="s">
        <v>32</v>
      </c>
      <c r="I66" s="25"/>
      <c r="J66" s="23" t="s">
        <v>241</v>
      </c>
      <c r="K66" s="24" t="e">
        <f t="shared" si="3"/>
        <v>#DIV/0!</v>
      </c>
      <c r="L66" s="25">
        <f t="shared" si="7"/>
        <v>0</v>
      </c>
      <c r="M66" s="25">
        <f t="shared" si="4"/>
        <v>0</v>
      </c>
      <c r="N66" s="25">
        <f t="shared" si="5"/>
        <v>0</v>
      </c>
      <c r="O66" s="25">
        <f t="shared" si="6"/>
        <v>0</v>
      </c>
    </row>
    <row r="67" spans="1:15" ht="19.5" customHeight="1">
      <c r="A67" s="19"/>
      <c r="B67" s="36" t="s">
        <v>85</v>
      </c>
      <c r="C67" s="19" t="s">
        <v>82</v>
      </c>
      <c r="D67" s="22"/>
      <c r="E67" s="25"/>
      <c r="F67" s="22"/>
      <c r="G67" s="25"/>
      <c r="H67" s="22" t="s">
        <v>32</v>
      </c>
      <c r="I67" s="25"/>
      <c r="J67" s="23" t="s">
        <v>241</v>
      </c>
      <c r="K67" s="24" t="e">
        <f t="shared" si="3"/>
        <v>#DIV/0!</v>
      </c>
      <c r="L67" s="25">
        <f t="shared" si="7"/>
        <v>0</v>
      </c>
      <c r="M67" s="25">
        <f t="shared" si="4"/>
        <v>0</v>
      </c>
      <c r="N67" s="25">
        <f t="shared" si="5"/>
        <v>0</v>
      </c>
      <c r="O67" s="25">
        <f t="shared" si="6"/>
        <v>0</v>
      </c>
    </row>
    <row r="68" spans="1:15" ht="27">
      <c r="A68" s="19"/>
      <c r="B68" s="36" t="s">
        <v>86</v>
      </c>
      <c r="C68" s="19" t="s">
        <v>83</v>
      </c>
      <c r="D68" s="22"/>
      <c r="E68" s="25"/>
      <c r="F68" s="22"/>
      <c r="G68" s="25"/>
      <c r="H68" s="22" t="s">
        <v>32</v>
      </c>
      <c r="I68" s="25"/>
      <c r="J68" s="23" t="s">
        <v>241</v>
      </c>
      <c r="K68" s="24" t="e">
        <f aca="true" t="shared" si="8" ref="K68:K99">I68/F68</f>
        <v>#DIV/0!</v>
      </c>
      <c r="L68" s="25">
        <f>I68</f>
        <v>0</v>
      </c>
      <c r="M68" s="25">
        <f>L68</f>
        <v>0</v>
      </c>
      <c r="N68" s="25">
        <f>M68</f>
        <v>0</v>
      </c>
      <c r="O68" s="25">
        <f>N68</f>
        <v>0</v>
      </c>
    </row>
    <row r="69" spans="1:15" ht="27">
      <c r="A69" s="19" t="s">
        <v>152</v>
      </c>
      <c r="B69" s="27" t="s">
        <v>87</v>
      </c>
      <c r="C69" s="19" t="s">
        <v>5</v>
      </c>
      <c r="D69" s="22"/>
      <c r="E69" s="25"/>
      <c r="F69" s="22"/>
      <c r="G69" s="25"/>
      <c r="H69" s="22" t="s">
        <v>32</v>
      </c>
      <c r="I69" s="25"/>
      <c r="J69" s="23" t="s">
        <v>241</v>
      </c>
      <c r="K69" s="24" t="e">
        <f t="shared" si="8"/>
        <v>#DIV/0!</v>
      </c>
      <c r="L69" s="25">
        <f t="shared" si="7"/>
        <v>0</v>
      </c>
      <c r="M69" s="25">
        <f t="shared" si="4"/>
        <v>0</v>
      </c>
      <c r="N69" s="25">
        <f t="shared" si="5"/>
        <v>0</v>
      </c>
      <c r="O69" s="25">
        <f t="shared" si="6"/>
        <v>0</v>
      </c>
    </row>
    <row r="70" spans="1:15" ht="41.25">
      <c r="A70" s="19" t="s">
        <v>153</v>
      </c>
      <c r="B70" s="27" t="s">
        <v>235</v>
      </c>
      <c r="C70" s="19" t="s">
        <v>5</v>
      </c>
      <c r="D70" s="22">
        <f>D71+D78+D79+D80+D81+D82</f>
        <v>0</v>
      </c>
      <c r="E70" s="22">
        <f>E71+E78+E79+E80+E81+E82</f>
        <v>0</v>
      </c>
      <c r="F70" s="22">
        <f>F71+F78+F79+F80+F81+F82</f>
        <v>0</v>
      </c>
      <c r="G70" s="22">
        <f>G71+G78+G79+G80+G81+G82</f>
        <v>0</v>
      </c>
      <c r="H70" s="22" t="s">
        <v>32</v>
      </c>
      <c r="I70" s="25">
        <f>I71+I78+I79+I80+I81+I82</f>
        <v>0</v>
      </c>
      <c r="J70" s="23" t="s">
        <v>241</v>
      </c>
      <c r="K70" s="24" t="e">
        <f t="shared" si="8"/>
        <v>#DIV/0!</v>
      </c>
      <c r="L70" s="25">
        <f>I70*$L$34*(1-$L$33)*(1+$L$35)</f>
        <v>0</v>
      </c>
      <c r="M70" s="25">
        <f>L70*$M$34*(1-$M$33)*(1+$M$35)</f>
        <v>0</v>
      </c>
      <c r="N70" s="25">
        <f t="shared" si="5"/>
        <v>0</v>
      </c>
      <c r="O70" s="25">
        <f t="shared" si="6"/>
        <v>0</v>
      </c>
    </row>
    <row r="71" spans="1:15" ht="27" hidden="1">
      <c r="A71" s="19" t="s">
        <v>76</v>
      </c>
      <c r="B71" s="36" t="s">
        <v>55</v>
      </c>
      <c r="C71" s="19" t="s">
        <v>5</v>
      </c>
      <c r="D71" s="25">
        <f>D72+D73+D74+D75+D76+D77</f>
        <v>0</v>
      </c>
      <c r="E71" s="25">
        <f>E72+E73+E74+E75+E76+E77</f>
        <v>0</v>
      </c>
      <c r="F71" s="25">
        <f>F72+F73+F74+F75+F76+F77</f>
        <v>0</v>
      </c>
      <c r="G71" s="25">
        <f>G72+G73+G74+G75+G76+G77</f>
        <v>0</v>
      </c>
      <c r="H71" s="22" t="s">
        <v>32</v>
      </c>
      <c r="I71" s="25">
        <f>I72+I73+I74+I75+I76+I77</f>
        <v>0</v>
      </c>
      <c r="J71" s="23" t="s">
        <v>241</v>
      </c>
      <c r="K71" s="24" t="e">
        <f t="shared" si="8"/>
        <v>#DIV/0!</v>
      </c>
      <c r="L71" s="25">
        <f t="shared" si="7"/>
        <v>0</v>
      </c>
      <c r="M71" s="25">
        <f aca="true" t="shared" si="9" ref="M71:M84">L71*$M$34*(1-$M$33)*(1+$M$35)</f>
        <v>0</v>
      </c>
      <c r="N71" s="25">
        <f t="shared" si="5"/>
        <v>0</v>
      </c>
      <c r="O71" s="25">
        <f t="shared" si="6"/>
        <v>0</v>
      </c>
    </row>
    <row r="72" spans="1:15" ht="13.5" hidden="1">
      <c r="A72" s="19"/>
      <c r="B72" s="37" t="s">
        <v>44</v>
      </c>
      <c r="C72" s="19" t="s">
        <v>5</v>
      </c>
      <c r="D72" s="25"/>
      <c r="E72" s="25"/>
      <c r="F72" s="25"/>
      <c r="G72" s="25"/>
      <c r="H72" s="22" t="s">
        <v>32</v>
      </c>
      <c r="I72" s="25"/>
      <c r="J72" s="23" t="s">
        <v>241</v>
      </c>
      <c r="K72" s="24" t="e">
        <f t="shared" si="8"/>
        <v>#DIV/0!</v>
      </c>
      <c r="L72" s="25">
        <f t="shared" si="7"/>
        <v>0</v>
      </c>
      <c r="M72" s="25">
        <f t="shared" si="9"/>
        <v>0</v>
      </c>
      <c r="N72" s="25">
        <f t="shared" si="5"/>
        <v>0</v>
      </c>
      <c r="O72" s="25">
        <f t="shared" si="6"/>
        <v>0</v>
      </c>
    </row>
    <row r="73" spans="1:15" ht="13.5" hidden="1">
      <c r="A73" s="19"/>
      <c r="B73" s="37" t="s">
        <v>45</v>
      </c>
      <c r="C73" s="19" t="s">
        <v>5</v>
      </c>
      <c r="D73" s="25"/>
      <c r="E73" s="25"/>
      <c r="F73" s="25"/>
      <c r="G73" s="25"/>
      <c r="H73" s="22" t="s">
        <v>32</v>
      </c>
      <c r="I73" s="25"/>
      <c r="J73" s="23" t="s">
        <v>241</v>
      </c>
      <c r="K73" s="24" t="e">
        <f t="shared" si="8"/>
        <v>#DIV/0!</v>
      </c>
      <c r="L73" s="25">
        <f t="shared" si="7"/>
        <v>0</v>
      </c>
      <c r="M73" s="25">
        <f t="shared" si="9"/>
        <v>0</v>
      </c>
      <c r="N73" s="25">
        <f t="shared" si="5"/>
        <v>0</v>
      </c>
      <c r="O73" s="25">
        <f t="shared" si="6"/>
        <v>0</v>
      </c>
    </row>
    <row r="74" spans="1:15" ht="13.5" hidden="1">
      <c r="A74" s="19"/>
      <c r="B74" s="37" t="s">
        <v>46</v>
      </c>
      <c r="C74" s="19" t="s">
        <v>5</v>
      </c>
      <c r="D74" s="25"/>
      <c r="E74" s="25"/>
      <c r="F74" s="25"/>
      <c r="G74" s="25"/>
      <c r="H74" s="22" t="s">
        <v>32</v>
      </c>
      <c r="I74" s="25"/>
      <c r="J74" s="23" t="s">
        <v>241</v>
      </c>
      <c r="K74" s="24" t="e">
        <f t="shared" si="8"/>
        <v>#DIV/0!</v>
      </c>
      <c r="L74" s="25">
        <f t="shared" si="7"/>
        <v>0</v>
      </c>
      <c r="M74" s="25">
        <f t="shared" si="9"/>
        <v>0</v>
      </c>
      <c r="N74" s="25">
        <f t="shared" si="5"/>
        <v>0</v>
      </c>
      <c r="O74" s="25">
        <f t="shared" si="6"/>
        <v>0</v>
      </c>
    </row>
    <row r="75" spans="1:15" ht="13.5" hidden="1">
      <c r="A75" s="19"/>
      <c r="B75" s="37" t="s">
        <v>47</v>
      </c>
      <c r="C75" s="19" t="s">
        <v>5</v>
      </c>
      <c r="D75" s="25"/>
      <c r="E75" s="25"/>
      <c r="F75" s="25"/>
      <c r="G75" s="25"/>
      <c r="H75" s="22" t="s">
        <v>32</v>
      </c>
      <c r="I75" s="25"/>
      <c r="J75" s="23" t="s">
        <v>241</v>
      </c>
      <c r="K75" s="24" t="e">
        <f t="shared" si="8"/>
        <v>#DIV/0!</v>
      </c>
      <c r="L75" s="25">
        <f t="shared" si="7"/>
        <v>0</v>
      </c>
      <c r="M75" s="25">
        <f t="shared" si="9"/>
        <v>0</v>
      </c>
      <c r="N75" s="25">
        <f t="shared" si="5"/>
        <v>0</v>
      </c>
      <c r="O75" s="25">
        <f t="shared" si="6"/>
        <v>0</v>
      </c>
    </row>
    <row r="76" spans="1:15" ht="27" hidden="1">
      <c r="A76" s="19"/>
      <c r="B76" s="37" t="s">
        <v>48</v>
      </c>
      <c r="C76" s="19" t="s">
        <v>5</v>
      </c>
      <c r="D76" s="25"/>
      <c r="E76" s="25"/>
      <c r="F76" s="25"/>
      <c r="G76" s="25"/>
      <c r="H76" s="22" t="s">
        <v>32</v>
      </c>
      <c r="I76" s="25"/>
      <c r="J76" s="23" t="s">
        <v>241</v>
      </c>
      <c r="K76" s="24" t="e">
        <f t="shared" si="8"/>
        <v>#DIV/0!</v>
      </c>
      <c r="L76" s="25">
        <f t="shared" si="7"/>
        <v>0</v>
      </c>
      <c r="M76" s="25">
        <f t="shared" si="9"/>
        <v>0</v>
      </c>
      <c r="N76" s="25">
        <f t="shared" si="5"/>
        <v>0</v>
      </c>
      <c r="O76" s="25">
        <f t="shared" si="6"/>
        <v>0</v>
      </c>
    </row>
    <row r="77" spans="1:15" ht="13.5" hidden="1">
      <c r="A77" s="19"/>
      <c r="B77" s="37" t="s">
        <v>49</v>
      </c>
      <c r="C77" s="19" t="s">
        <v>5</v>
      </c>
      <c r="D77" s="25"/>
      <c r="E77" s="25"/>
      <c r="F77" s="25"/>
      <c r="G77" s="25"/>
      <c r="H77" s="22" t="s">
        <v>32</v>
      </c>
      <c r="I77" s="25"/>
      <c r="J77" s="23" t="s">
        <v>241</v>
      </c>
      <c r="K77" s="24" t="e">
        <f t="shared" si="8"/>
        <v>#DIV/0!</v>
      </c>
      <c r="L77" s="25">
        <f t="shared" si="7"/>
        <v>0</v>
      </c>
      <c r="M77" s="25">
        <f t="shared" si="9"/>
        <v>0</v>
      </c>
      <c r="N77" s="25">
        <f t="shared" si="5"/>
        <v>0</v>
      </c>
      <c r="O77" s="25">
        <f t="shared" si="6"/>
        <v>0</v>
      </c>
    </row>
    <row r="78" spans="1:15" ht="54.75" hidden="1">
      <c r="A78" s="19" t="s">
        <v>77</v>
      </c>
      <c r="B78" s="36" t="s">
        <v>204</v>
      </c>
      <c r="C78" s="19" t="s">
        <v>5</v>
      </c>
      <c r="D78" s="25"/>
      <c r="E78" s="25"/>
      <c r="F78" s="25"/>
      <c r="G78" s="25"/>
      <c r="H78" s="22" t="s">
        <v>32</v>
      </c>
      <c r="I78" s="25"/>
      <c r="J78" s="23" t="s">
        <v>241</v>
      </c>
      <c r="K78" s="24" t="e">
        <f t="shared" si="8"/>
        <v>#DIV/0!</v>
      </c>
      <c r="L78" s="25">
        <f t="shared" si="7"/>
        <v>0</v>
      </c>
      <c r="M78" s="25">
        <f t="shared" si="9"/>
        <v>0</v>
      </c>
      <c r="N78" s="25">
        <f t="shared" si="5"/>
        <v>0</v>
      </c>
      <c r="O78" s="25">
        <f t="shared" si="6"/>
        <v>0</v>
      </c>
    </row>
    <row r="79" spans="1:15" ht="13.5" hidden="1">
      <c r="A79" s="19" t="s">
        <v>78</v>
      </c>
      <c r="B79" s="37" t="s">
        <v>50</v>
      </c>
      <c r="C79" s="19" t="s">
        <v>5</v>
      </c>
      <c r="D79" s="25"/>
      <c r="E79" s="25"/>
      <c r="F79" s="25"/>
      <c r="G79" s="25"/>
      <c r="H79" s="22" t="s">
        <v>32</v>
      </c>
      <c r="I79" s="25"/>
      <c r="J79" s="23" t="s">
        <v>241</v>
      </c>
      <c r="K79" s="24" t="e">
        <f t="shared" si="8"/>
        <v>#DIV/0!</v>
      </c>
      <c r="L79" s="25">
        <f t="shared" si="7"/>
        <v>0</v>
      </c>
      <c r="M79" s="25">
        <f t="shared" si="9"/>
        <v>0</v>
      </c>
      <c r="N79" s="25">
        <f t="shared" si="5"/>
        <v>0</v>
      </c>
      <c r="O79" s="25">
        <f t="shared" si="6"/>
        <v>0</v>
      </c>
    </row>
    <row r="80" spans="1:15" ht="13.5" hidden="1">
      <c r="A80" s="19" t="s">
        <v>79</v>
      </c>
      <c r="B80" s="37" t="s">
        <v>51</v>
      </c>
      <c r="C80" s="19" t="s">
        <v>5</v>
      </c>
      <c r="D80" s="25"/>
      <c r="E80" s="25"/>
      <c r="F80" s="25"/>
      <c r="G80" s="25"/>
      <c r="H80" s="22" t="s">
        <v>32</v>
      </c>
      <c r="I80" s="25"/>
      <c r="J80" s="23" t="s">
        <v>241</v>
      </c>
      <c r="K80" s="24" t="e">
        <f t="shared" si="8"/>
        <v>#DIV/0!</v>
      </c>
      <c r="L80" s="25">
        <f t="shared" si="7"/>
        <v>0</v>
      </c>
      <c r="M80" s="25">
        <f t="shared" si="9"/>
        <v>0</v>
      </c>
      <c r="N80" s="25">
        <f t="shared" si="5"/>
        <v>0</v>
      </c>
      <c r="O80" s="25">
        <f t="shared" si="6"/>
        <v>0</v>
      </c>
    </row>
    <row r="81" spans="1:15" ht="41.25" hidden="1">
      <c r="A81" s="19" t="s">
        <v>80</v>
      </c>
      <c r="B81" s="36" t="s">
        <v>53</v>
      </c>
      <c r="C81" s="19" t="s">
        <v>5</v>
      </c>
      <c r="D81" s="25"/>
      <c r="E81" s="25"/>
      <c r="F81" s="25"/>
      <c r="G81" s="25"/>
      <c r="H81" s="22" t="s">
        <v>32</v>
      </c>
      <c r="I81" s="25"/>
      <c r="J81" s="23" t="s">
        <v>241</v>
      </c>
      <c r="K81" s="24" t="e">
        <f t="shared" si="8"/>
        <v>#DIV/0!</v>
      </c>
      <c r="L81" s="25">
        <f t="shared" si="7"/>
        <v>0</v>
      </c>
      <c r="M81" s="25">
        <f t="shared" si="9"/>
        <v>0</v>
      </c>
      <c r="N81" s="25">
        <f t="shared" si="5"/>
        <v>0</v>
      </c>
      <c r="O81" s="25">
        <f t="shared" si="6"/>
        <v>0</v>
      </c>
    </row>
    <row r="82" spans="1:15" ht="13.5" hidden="1">
      <c r="A82" s="19" t="s">
        <v>81</v>
      </c>
      <c r="B82" s="36" t="s">
        <v>54</v>
      </c>
      <c r="C82" s="19" t="s">
        <v>5</v>
      </c>
      <c r="D82" s="25">
        <f>D83+D84</f>
        <v>0</v>
      </c>
      <c r="E82" s="25">
        <f>E83+E84</f>
        <v>0</v>
      </c>
      <c r="F82" s="25">
        <f>F83+F84</f>
        <v>0</v>
      </c>
      <c r="G82" s="25">
        <f>G83+G84</f>
        <v>0</v>
      </c>
      <c r="H82" s="22" t="s">
        <v>32</v>
      </c>
      <c r="I82" s="25">
        <f>I83+I84</f>
        <v>0</v>
      </c>
      <c r="J82" s="23" t="s">
        <v>241</v>
      </c>
      <c r="K82" s="24" t="e">
        <f t="shared" si="8"/>
        <v>#DIV/0!</v>
      </c>
      <c r="L82" s="25">
        <f t="shared" si="7"/>
        <v>0</v>
      </c>
      <c r="M82" s="25">
        <f t="shared" si="9"/>
        <v>0</v>
      </c>
      <c r="N82" s="25">
        <f t="shared" si="5"/>
        <v>0</v>
      </c>
      <c r="O82" s="25">
        <f t="shared" si="6"/>
        <v>0</v>
      </c>
    </row>
    <row r="83" spans="1:15" ht="13.5" hidden="1">
      <c r="A83" s="19"/>
      <c r="B83" s="37" t="s">
        <v>52</v>
      </c>
      <c r="C83" s="19" t="s">
        <v>5</v>
      </c>
      <c r="D83" s="25"/>
      <c r="E83" s="25"/>
      <c r="F83" s="25"/>
      <c r="G83" s="25"/>
      <c r="H83" s="22" t="s">
        <v>32</v>
      </c>
      <c r="I83" s="25"/>
      <c r="J83" s="23" t="s">
        <v>241</v>
      </c>
      <c r="K83" s="24" t="e">
        <f t="shared" si="8"/>
        <v>#DIV/0!</v>
      </c>
      <c r="L83" s="25">
        <f t="shared" si="7"/>
        <v>0</v>
      </c>
      <c r="M83" s="25">
        <f t="shared" si="9"/>
        <v>0</v>
      </c>
      <c r="N83" s="25">
        <f t="shared" si="5"/>
        <v>0</v>
      </c>
      <c r="O83" s="25">
        <f t="shared" si="6"/>
        <v>0</v>
      </c>
    </row>
    <row r="84" spans="1:15" ht="69" hidden="1">
      <c r="A84" s="19"/>
      <c r="B84" s="37" t="s">
        <v>205</v>
      </c>
      <c r="C84" s="19" t="s">
        <v>5</v>
      </c>
      <c r="D84" s="25"/>
      <c r="E84" s="25"/>
      <c r="F84" s="25"/>
      <c r="G84" s="25"/>
      <c r="H84" s="22" t="s">
        <v>32</v>
      </c>
      <c r="I84" s="25"/>
      <c r="J84" s="23" t="s">
        <v>241</v>
      </c>
      <c r="K84" s="24" t="e">
        <f t="shared" si="8"/>
        <v>#DIV/0!</v>
      </c>
      <c r="L84" s="25">
        <f t="shared" si="7"/>
        <v>0</v>
      </c>
      <c r="M84" s="25">
        <f t="shared" si="9"/>
        <v>0</v>
      </c>
      <c r="N84" s="25">
        <f t="shared" si="5"/>
        <v>0</v>
      </c>
      <c r="O84" s="25">
        <f t="shared" si="6"/>
        <v>0</v>
      </c>
    </row>
    <row r="85" spans="1:15" ht="15" customHeight="1">
      <c r="A85" s="30" t="s">
        <v>113</v>
      </c>
      <c r="B85" s="29" t="s">
        <v>60</v>
      </c>
      <c r="C85" s="21" t="s">
        <v>5</v>
      </c>
      <c r="D85" s="22">
        <f>D86+D89</f>
        <v>0</v>
      </c>
      <c r="E85" s="22">
        <f>E86+E89</f>
        <v>0</v>
      </c>
      <c r="F85" s="22">
        <f>F86+F89</f>
        <v>0</v>
      </c>
      <c r="G85" s="22">
        <f>G86+G89</f>
        <v>0</v>
      </c>
      <c r="H85" s="22" t="s">
        <v>32</v>
      </c>
      <c r="I85" s="22">
        <f>I86+I89</f>
        <v>0</v>
      </c>
      <c r="J85" s="23" t="s">
        <v>241</v>
      </c>
      <c r="K85" s="24" t="e">
        <f t="shared" si="8"/>
        <v>#DIV/0!</v>
      </c>
      <c r="L85" s="22">
        <f>L86+L89</f>
        <v>0</v>
      </c>
      <c r="M85" s="22">
        <f>M86+M89</f>
        <v>0</v>
      </c>
      <c r="N85" s="22">
        <f>N86+N89</f>
        <v>0</v>
      </c>
      <c r="O85" s="22">
        <f>O86+O89</f>
        <v>0</v>
      </c>
    </row>
    <row r="86" spans="1:15" ht="13.5">
      <c r="A86" s="19" t="s">
        <v>156</v>
      </c>
      <c r="B86" s="29" t="s">
        <v>158</v>
      </c>
      <c r="C86" s="19" t="s">
        <v>5</v>
      </c>
      <c r="D86" s="25"/>
      <c r="E86" s="25"/>
      <c r="F86" s="25"/>
      <c r="G86" s="25"/>
      <c r="H86" s="22" t="s">
        <v>32</v>
      </c>
      <c r="I86" s="25">
        <f>I87*I88/1000</f>
        <v>0</v>
      </c>
      <c r="J86" s="23" t="s">
        <v>241</v>
      </c>
      <c r="K86" s="24" t="e">
        <f t="shared" si="8"/>
        <v>#DIV/0!</v>
      </c>
      <c r="L86" s="25">
        <f>L87*L88/1000</f>
        <v>0</v>
      </c>
      <c r="M86" s="25">
        <f>M87*M88/1000</f>
        <v>0</v>
      </c>
      <c r="N86" s="25">
        <f>N87*N88/1000</f>
        <v>0</v>
      </c>
      <c r="O86" s="25">
        <f>O87*O88/1000</f>
        <v>0</v>
      </c>
    </row>
    <row r="87" spans="1:15" ht="13.5">
      <c r="A87" s="19"/>
      <c r="B87" s="36" t="s">
        <v>40</v>
      </c>
      <c r="C87" s="19" t="s">
        <v>59</v>
      </c>
      <c r="D87" s="25"/>
      <c r="E87" s="25"/>
      <c r="F87" s="25"/>
      <c r="G87" s="25"/>
      <c r="H87" s="22" t="s">
        <v>32</v>
      </c>
      <c r="I87" s="25"/>
      <c r="J87" s="23" t="s">
        <v>241</v>
      </c>
      <c r="K87" s="24" t="e">
        <f t="shared" si="8"/>
        <v>#DIV/0!</v>
      </c>
      <c r="L87" s="25">
        <f>I87</f>
        <v>0</v>
      </c>
      <c r="M87" s="25">
        <f>L87</f>
        <v>0</v>
      </c>
      <c r="N87" s="25">
        <f>M87</f>
        <v>0</v>
      </c>
      <c r="O87" s="25">
        <f>N87</f>
        <v>0</v>
      </c>
    </row>
    <row r="88" spans="1:15" ht="18" customHeight="1">
      <c r="A88" s="19"/>
      <c r="B88" s="36" t="s">
        <v>61</v>
      </c>
      <c r="C88" s="19" t="s">
        <v>58</v>
      </c>
      <c r="D88" s="25"/>
      <c r="E88" s="25"/>
      <c r="F88" s="25"/>
      <c r="G88" s="25"/>
      <c r="H88" s="22" t="s">
        <v>32</v>
      </c>
      <c r="I88" s="25"/>
      <c r="J88" s="23" t="s">
        <v>241</v>
      </c>
      <c r="K88" s="24" t="e">
        <f t="shared" si="8"/>
        <v>#DIV/0!</v>
      </c>
      <c r="L88" s="25"/>
      <c r="M88" s="25"/>
      <c r="N88" s="43"/>
      <c r="O88" s="43"/>
    </row>
    <row r="89" spans="1:15" ht="13.5">
      <c r="A89" s="19" t="s">
        <v>157</v>
      </c>
      <c r="B89" s="29" t="s">
        <v>159</v>
      </c>
      <c r="C89" s="19" t="s">
        <v>5</v>
      </c>
      <c r="D89" s="25"/>
      <c r="E89" s="25"/>
      <c r="F89" s="25"/>
      <c r="G89" s="25"/>
      <c r="H89" s="22" t="s">
        <v>32</v>
      </c>
      <c r="I89" s="25"/>
      <c r="J89" s="23" t="s">
        <v>241</v>
      </c>
      <c r="K89" s="24" t="e">
        <f t="shared" si="8"/>
        <v>#DIV/0!</v>
      </c>
      <c r="L89" s="25">
        <f>L90*L91/1000</f>
        <v>0</v>
      </c>
      <c r="M89" s="25">
        <f>M90*M91/1000</f>
        <v>0</v>
      </c>
      <c r="N89" s="25">
        <f>N90*N91/1000</f>
        <v>0</v>
      </c>
      <c r="O89" s="25">
        <f>O90*O91/1000</f>
        <v>0</v>
      </c>
    </row>
    <row r="90" spans="1:15" ht="13.5">
      <c r="A90" s="19"/>
      <c r="B90" s="32" t="s">
        <v>62</v>
      </c>
      <c r="C90" s="19" t="s">
        <v>16</v>
      </c>
      <c r="D90" s="25"/>
      <c r="E90" s="25"/>
      <c r="F90" s="25"/>
      <c r="G90" s="25"/>
      <c r="H90" s="22" t="s">
        <v>32</v>
      </c>
      <c r="I90" s="25"/>
      <c r="J90" s="23" t="s">
        <v>241</v>
      </c>
      <c r="K90" s="24" t="e">
        <f t="shared" si="8"/>
        <v>#DIV/0!</v>
      </c>
      <c r="L90" s="25">
        <f>I90</f>
        <v>0</v>
      </c>
      <c r="M90" s="25">
        <f>L90</f>
        <v>0</v>
      </c>
      <c r="N90" s="25">
        <f>M90</f>
        <v>0</v>
      </c>
      <c r="O90" s="50">
        <f>N90</f>
        <v>0</v>
      </c>
    </row>
    <row r="91" spans="1:15" ht="15" customHeight="1">
      <c r="A91" s="19"/>
      <c r="B91" s="32" t="s">
        <v>63</v>
      </c>
      <c r="C91" s="17" t="s">
        <v>57</v>
      </c>
      <c r="D91" s="25"/>
      <c r="E91" s="25"/>
      <c r="F91" s="25"/>
      <c r="G91" s="25"/>
      <c r="H91" s="22" t="s">
        <v>32</v>
      </c>
      <c r="I91" s="25"/>
      <c r="J91" s="23" t="s">
        <v>241</v>
      </c>
      <c r="K91" s="24" t="e">
        <f t="shared" si="8"/>
        <v>#DIV/0!</v>
      </c>
      <c r="L91" s="25"/>
      <c r="M91" s="25"/>
      <c r="N91" s="43"/>
      <c r="O91" s="43"/>
    </row>
    <row r="92" spans="1:15" ht="46.5" customHeight="1">
      <c r="A92" s="19" t="s">
        <v>160</v>
      </c>
      <c r="B92" s="36" t="s">
        <v>206</v>
      </c>
      <c r="C92" s="21" t="s">
        <v>17</v>
      </c>
      <c r="D92" s="22">
        <f>D87/D16</f>
        <v>0</v>
      </c>
      <c r="E92" s="22">
        <f>E87/E16</f>
        <v>0</v>
      </c>
      <c r="F92" s="22">
        <f>F87/F16</f>
        <v>0</v>
      </c>
      <c r="G92" s="22">
        <f>G87/G16</f>
        <v>0</v>
      </c>
      <c r="H92" s="22" t="s">
        <v>32</v>
      </c>
      <c r="I92" s="22">
        <f>I87/I16</f>
        <v>0</v>
      </c>
      <c r="J92" s="23" t="s">
        <v>211</v>
      </c>
      <c r="K92" s="24" t="e">
        <f t="shared" si="8"/>
        <v>#DIV/0!</v>
      </c>
      <c r="L92" s="22">
        <f>L87/L16</f>
        <v>0</v>
      </c>
      <c r="M92" s="22">
        <f>M87/M16</f>
        <v>0</v>
      </c>
      <c r="N92" s="22">
        <f>N87/N16</f>
        <v>0</v>
      </c>
      <c r="O92" s="22">
        <f>O87/O16</f>
        <v>0</v>
      </c>
    </row>
    <row r="93" spans="1:15" ht="15" customHeight="1">
      <c r="A93" s="19" t="s">
        <v>114</v>
      </c>
      <c r="B93" s="20" t="s">
        <v>31</v>
      </c>
      <c r="C93" s="21" t="s">
        <v>5</v>
      </c>
      <c r="D93" s="22">
        <f>ROUND(D94,1)+ROUND(D113,1)+ROUND(D122,1)+ROUND(D123,1)+ROUND(D124,1)+ROUND(D125,1)+ROUND(D126,1)+ROUND(D127,1)</f>
        <v>0</v>
      </c>
      <c r="E93" s="22">
        <f>ROUND(E94,1)+ROUND(E113,1)+ROUND(E122,1)+ROUND(E123,1)+ROUND(E124,1)+ROUND(E125,1)+ROUND(E126,1)+ROUND(E127,1)</f>
        <v>0</v>
      </c>
      <c r="F93" s="22">
        <f>ROUND(F94,1)+ROUND(F113,1)+ROUND(F122,1)+ROUND(F123,1)+ROUND(F124,1)+ROUND(F125,1)+ROUND(F126,1)+ROUND(F127,1)</f>
        <v>0</v>
      </c>
      <c r="G93" s="22">
        <f>ROUND(G94,1)+ROUND(G113,1)+ROUND(G122,1)+ROUND(G123,1)+ROUND(G124,1)+ROUND(G125,1)+ROUND(G126,1)+ROUND(G127,1)</f>
        <v>0</v>
      </c>
      <c r="H93" s="22" t="s">
        <v>32</v>
      </c>
      <c r="I93" s="22">
        <f>ROUND(I94,1)+ROUND(I113,1)+ROUND(I122,1)+ROUND(I123,1)+ROUND(I124,1)+ROUND(I125,1)+ROUND(I126,1)+ROUND(I127,1)</f>
        <v>0</v>
      </c>
      <c r="J93" s="23" t="s">
        <v>241</v>
      </c>
      <c r="K93" s="24" t="e">
        <f t="shared" si="8"/>
        <v>#DIV/0!</v>
      </c>
      <c r="L93" s="22">
        <f>ROUND(L94,1)+ROUND(L113,1)+ROUND(L122,1)+ROUND(L123,1)+ROUND(L124,1)+ROUND(L125,1)+ROUND(L126,1)+ROUND(L127,1)</f>
        <v>0</v>
      </c>
      <c r="M93" s="22">
        <f>ROUND(M94,1)+ROUND(M113,1)+ROUND(M122,1)+ROUND(M123,1)+ROUND(M124,1)+ROUND(M125,1)+ROUND(M126,1)+ROUND(M127,1)</f>
        <v>0</v>
      </c>
      <c r="N93" s="22">
        <f>ROUND(N94,1)+ROUND(N113,1)+ROUND(N122,1)+ROUND(N123,1)+ROUND(N124,1)+ROUND(N125,1)+ROUND(N126,1)+ROUND(N127,1)</f>
        <v>0</v>
      </c>
      <c r="O93" s="22">
        <f>ROUND(O94,1)+ROUND(O113,1)+ROUND(O122,1)+ROUND(O123,1)+ROUND(O124,1)+ROUND(O125,1)+ROUND(O126,1)+ROUND(O127,1)</f>
        <v>0</v>
      </c>
    </row>
    <row r="94" spans="1:15" ht="49.5" customHeight="1">
      <c r="A94" s="19" t="s">
        <v>161</v>
      </c>
      <c r="B94" s="20" t="s">
        <v>88</v>
      </c>
      <c r="C94" s="19" t="s">
        <v>5</v>
      </c>
      <c r="D94" s="25"/>
      <c r="E94" s="25"/>
      <c r="F94" s="25"/>
      <c r="G94" s="25"/>
      <c r="H94" s="22" t="s">
        <v>32</v>
      </c>
      <c r="I94" s="25"/>
      <c r="J94" s="23" t="s">
        <v>241</v>
      </c>
      <c r="K94" s="24" t="e">
        <f t="shared" si="8"/>
        <v>#DIV/0!</v>
      </c>
      <c r="L94" s="25"/>
      <c r="M94" s="25"/>
      <c r="N94" s="43"/>
      <c r="O94" s="43"/>
    </row>
    <row r="95" spans="1:15" ht="15" customHeight="1">
      <c r="A95" s="19" t="s">
        <v>171</v>
      </c>
      <c r="B95" s="27" t="s">
        <v>30</v>
      </c>
      <c r="C95" s="19" t="s">
        <v>5</v>
      </c>
      <c r="D95" s="25"/>
      <c r="E95" s="25"/>
      <c r="F95" s="25"/>
      <c r="G95" s="25"/>
      <c r="H95" s="22" t="s">
        <v>32</v>
      </c>
      <c r="I95" s="25"/>
      <c r="J95" s="23" t="s">
        <v>241</v>
      </c>
      <c r="K95" s="24" t="e">
        <f t="shared" si="8"/>
        <v>#DIV/0!</v>
      </c>
      <c r="L95" s="25"/>
      <c r="M95" s="25"/>
      <c r="N95" s="43"/>
      <c r="O95" s="43"/>
    </row>
    <row r="96" spans="1:15" ht="15" customHeight="1">
      <c r="A96" s="19"/>
      <c r="B96" s="36" t="s">
        <v>91</v>
      </c>
      <c r="C96" s="19" t="s">
        <v>94</v>
      </c>
      <c r="D96" s="25"/>
      <c r="E96" s="25"/>
      <c r="F96" s="25"/>
      <c r="G96" s="25"/>
      <c r="H96" s="22" t="s">
        <v>32</v>
      </c>
      <c r="I96" s="25"/>
      <c r="J96" s="23" t="s">
        <v>241</v>
      </c>
      <c r="K96" s="24" t="e">
        <f t="shared" si="8"/>
        <v>#DIV/0!</v>
      </c>
      <c r="L96" s="25"/>
      <c r="M96" s="25"/>
      <c r="N96" s="43"/>
      <c r="O96" s="43"/>
    </row>
    <row r="97" spans="1:15" ht="15" customHeight="1">
      <c r="A97" s="19"/>
      <c r="B97" s="36" t="s">
        <v>92</v>
      </c>
      <c r="C97" s="19" t="s">
        <v>93</v>
      </c>
      <c r="D97" s="25"/>
      <c r="E97" s="25"/>
      <c r="F97" s="25"/>
      <c r="G97" s="25"/>
      <c r="H97" s="22" t="s">
        <v>32</v>
      </c>
      <c r="I97" s="25"/>
      <c r="J97" s="23" t="s">
        <v>241</v>
      </c>
      <c r="K97" s="24" t="e">
        <f t="shared" si="8"/>
        <v>#DIV/0!</v>
      </c>
      <c r="L97" s="25"/>
      <c r="M97" s="25"/>
      <c r="N97" s="43"/>
      <c r="O97" s="43"/>
    </row>
    <row r="98" spans="1:15" ht="15" customHeight="1">
      <c r="A98" s="19" t="s">
        <v>172</v>
      </c>
      <c r="B98" s="27" t="s">
        <v>95</v>
      </c>
      <c r="C98" s="19" t="s">
        <v>5</v>
      </c>
      <c r="D98" s="25"/>
      <c r="E98" s="25"/>
      <c r="F98" s="25"/>
      <c r="G98" s="25"/>
      <c r="H98" s="22" t="s">
        <v>32</v>
      </c>
      <c r="I98" s="25"/>
      <c r="J98" s="23" t="s">
        <v>241</v>
      </c>
      <c r="K98" s="24" t="e">
        <f t="shared" si="8"/>
        <v>#DIV/0!</v>
      </c>
      <c r="L98" s="25"/>
      <c r="M98" s="25"/>
      <c r="N98" s="43"/>
      <c r="O98" s="43"/>
    </row>
    <row r="99" spans="1:15" ht="15" customHeight="1">
      <c r="A99" s="19"/>
      <c r="B99" s="36" t="s">
        <v>96</v>
      </c>
      <c r="C99" s="19" t="s">
        <v>66</v>
      </c>
      <c r="D99" s="25"/>
      <c r="E99" s="25"/>
      <c r="F99" s="25"/>
      <c r="G99" s="25"/>
      <c r="H99" s="22" t="s">
        <v>32</v>
      </c>
      <c r="I99" s="25"/>
      <c r="J99" s="23" t="s">
        <v>241</v>
      </c>
      <c r="K99" s="24" t="e">
        <f t="shared" si="8"/>
        <v>#DIV/0!</v>
      </c>
      <c r="L99" s="25"/>
      <c r="M99" s="25"/>
      <c r="N99" s="43"/>
      <c r="O99" s="43"/>
    </row>
    <row r="100" spans="1:15" ht="15" customHeight="1">
      <c r="A100" s="19"/>
      <c r="B100" s="36" t="s">
        <v>97</v>
      </c>
      <c r="C100" s="19" t="s">
        <v>12</v>
      </c>
      <c r="D100" s="25"/>
      <c r="E100" s="25"/>
      <c r="F100" s="25"/>
      <c r="G100" s="25"/>
      <c r="H100" s="22" t="s">
        <v>32</v>
      </c>
      <c r="I100" s="25"/>
      <c r="J100" s="23" t="s">
        <v>241</v>
      </c>
      <c r="K100" s="24" t="e">
        <f aca="true" t="shared" si="10" ref="K100:K131">I100/F100</f>
        <v>#DIV/0!</v>
      </c>
      <c r="L100" s="25"/>
      <c r="M100" s="25"/>
      <c r="N100" s="43"/>
      <c r="O100" s="43"/>
    </row>
    <row r="101" spans="1:15" ht="15" customHeight="1">
      <c r="A101" s="19" t="s">
        <v>173</v>
      </c>
      <c r="B101" s="27" t="s">
        <v>29</v>
      </c>
      <c r="C101" s="19" t="s">
        <v>5</v>
      </c>
      <c r="D101" s="25"/>
      <c r="E101" s="25"/>
      <c r="F101" s="25"/>
      <c r="G101" s="25"/>
      <c r="H101" s="22" t="s">
        <v>32</v>
      </c>
      <c r="I101" s="25"/>
      <c r="J101" s="23" t="s">
        <v>241</v>
      </c>
      <c r="K101" s="24" t="e">
        <f t="shared" si="10"/>
        <v>#DIV/0!</v>
      </c>
      <c r="L101" s="25"/>
      <c r="M101" s="25"/>
      <c r="N101" s="43"/>
      <c r="O101" s="43"/>
    </row>
    <row r="102" spans="1:15" ht="15" customHeight="1">
      <c r="A102" s="19"/>
      <c r="B102" s="36" t="s">
        <v>98</v>
      </c>
      <c r="C102" s="19" t="s">
        <v>66</v>
      </c>
      <c r="D102" s="25"/>
      <c r="E102" s="25"/>
      <c r="F102" s="25"/>
      <c r="G102" s="25"/>
      <c r="H102" s="22" t="s">
        <v>32</v>
      </c>
      <c r="I102" s="25"/>
      <c r="J102" s="23" t="s">
        <v>241</v>
      </c>
      <c r="K102" s="24" t="e">
        <f t="shared" si="10"/>
        <v>#DIV/0!</v>
      </c>
      <c r="L102" s="25"/>
      <c r="M102" s="25"/>
      <c r="N102" s="43"/>
      <c r="O102" s="43"/>
    </row>
    <row r="103" spans="1:15" ht="15" customHeight="1">
      <c r="A103" s="19"/>
      <c r="B103" s="36" t="s">
        <v>99</v>
      </c>
      <c r="C103" s="19" t="s">
        <v>12</v>
      </c>
      <c r="D103" s="25"/>
      <c r="E103" s="25"/>
      <c r="F103" s="25"/>
      <c r="G103" s="25"/>
      <c r="H103" s="22" t="s">
        <v>32</v>
      </c>
      <c r="I103" s="25"/>
      <c r="J103" s="23" t="s">
        <v>241</v>
      </c>
      <c r="K103" s="24" t="e">
        <f t="shared" si="10"/>
        <v>#DIV/0!</v>
      </c>
      <c r="L103" s="25"/>
      <c r="M103" s="25"/>
      <c r="N103" s="43"/>
      <c r="O103" s="43"/>
    </row>
    <row r="104" spans="1:15" ht="15" customHeight="1">
      <c r="A104" s="19" t="s">
        <v>174</v>
      </c>
      <c r="B104" s="27" t="s">
        <v>28</v>
      </c>
      <c r="C104" s="19" t="s">
        <v>5</v>
      </c>
      <c r="D104" s="25"/>
      <c r="E104" s="25"/>
      <c r="F104" s="25"/>
      <c r="G104" s="25"/>
      <c r="H104" s="22" t="s">
        <v>32</v>
      </c>
      <c r="I104" s="25"/>
      <c r="J104" s="23" t="s">
        <v>241</v>
      </c>
      <c r="K104" s="24" t="e">
        <f t="shared" si="10"/>
        <v>#DIV/0!</v>
      </c>
      <c r="L104" s="25"/>
      <c r="M104" s="25"/>
      <c r="N104" s="43"/>
      <c r="O104" s="43"/>
    </row>
    <row r="105" spans="1:15" ht="15" customHeight="1">
      <c r="A105" s="19"/>
      <c r="B105" s="36" t="s">
        <v>64</v>
      </c>
      <c r="C105" s="19" t="s">
        <v>66</v>
      </c>
      <c r="D105" s="25"/>
      <c r="E105" s="25"/>
      <c r="F105" s="25"/>
      <c r="G105" s="25"/>
      <c r="H105" s="22" t="s">
        <v>32</v>
      </c>
      <c r="I105" s="25"/>
      <c r="J105" s="23" t="s">
        <v>241</v>
      </c>
      <c r="K105" s="24" t="e">
        <f t="shared" si="10"/>
        <v>#DIV/0!</v>
      </c>
      <c r="L105" s="25"/>
      <c r="M105" s="25"/>
      <c r="N105" s="43"/>
      <c r="O105" s="43"/>
    </row>
    <row r="106" spans="1:15" ht="15" customHeight="1">
      <c r="A106" s="19"/>
      <c r="B106" s="36" t="s">
        <v>65</v>
      </c>
      <c r="C106" s="19" t="s">
        <v>12</v>
      </c>
      <c r="D106" s="25"/>
      <c r="E106" s="25"/>
      <c r="F106" s="25"/>
      <c r="G106" s="25"/>
      <c r="H106" s="22" t="s">
        <v>32</v>
      </c>
      <c r="I106" s="25"/>
      <c r="J106" s="23" t="s">
        <v>241</v>
      </c>
      <c r="K106" s="24" t="e">
        <f t="shared" si="10"/>
        <v>#DIV/0!</v>
      </c>
      <c r="L106" s="25"/>
      <c r="M106" s="25"/>
      <c r="N106" s="43"/>
      <c r="O106" s="43"/>
    </row>
    <row r="107" spans="1:15" ht="15" customHeight="1">
      <c r="A107" s="19" t="s">
        <v>175</v>
      </c>
      <c r="B107" s="27" t="s">
        <v>89</v>
      </c>
      <c r="C107" s="19" t="s">
        <v>5</v>
      </c>
      <c r="D107" s="25"/>
      <c r="E107" s="25"/>
      <c r="F107" s="25"/>
      <c r="G107" s="25"/>
      <c r="H107" s="22" t="s">
        <v>32</v>
      </c>
      <c r="I107" s="25"/>
      <c r="J107" s="23" t="s">
        <v>241</v>
      </c>
      <c r="K107" s="24" t="e">
        <f t="shared" si="10"/>
        <v>#DIV/0!</v>
      </c>
      <c r="L107" s="25"/>
      <c r="M107" s="25"/>
      <c r="N107" s="43"/>
      <c r="O107" s="43"/>
    </row>
    <row r="108" spans="1:15" ht="15" customHeight="1">
      <c r="A108" s="19"/>
      <c r="B108" s="36" t="s">
        <v>100</v>
      </c>
      <c r="C108" s="19" t="s">
        <v>66</v>
      </c>
      <c r="D108" s="25"/>
      <c r="E108" s="25"/>
      <c r="F108" s="25"/>
      <c r="G108" s="25"/>
      <c r="H108" s="22" t="s">
        <v>32</v>
      </c>
      <c r="I108" s="25"/>
      <c r="J108" s="23" t="s">
        <v>241</v>
      </c>
      <c r="K108" s="24" t="e">
        <f t="shared" si="10"/>
        <v>#DIV/0!</v>
      </c>
      <c r="L108" s="25"/>
      <c r="M108" s="25"/>
      <c r="N108" s="43"/>
      <c r="O108" s="43"/>
    </row>
    <row r="109" spans="1:15" ht="15" customHeight="1">
      <c r="A109" s="19"/>
      <c r="B109" s="36" t="s">
        <v>101</v>
      </c>
      <c r="C109" s="19" t="s">
        <v>12</v>
      </c>
      <c r="D109" s="25"/>
      <c r="E109" s="25"/>
      <c r="F109" s="25"/>
      <c r="G109" s="25"/>
      <c r="H109" s="22" t="s">
        <v>32</v>
      </c>
      <c r="I109" s="25"/>
      <c r="J109" s="23" t="s">
        <v>241</v>
      </c>
      <c r="K109" s="24" t="e">
        <f t="shared" si="10"/>
        <v>#DIV/0!</v>
      </c>
      <c r="L109" s="25"/>
      <c r="M109" s="25"/>
      <c r="N109" s="43"/>
      <c r="O109" s="43"/>
    </row>
    <row r="110" spans="1:15" ht="15" customHeight="1">
      <c r="A110" s="19" t="s">
        <v>176</v>
      </c>
      <c r="B110" s="27" t="s">
        <v>90</v>
      </c>
      <c r="C110" s="19" t="s">
        <v>5</v>
      </c>
      <c r="D110" s="25"/>
      <c r="E110" s="25"/>
      <c r="F110" s="25"/>
      <c r="G110" s="25"/>
      <c r="H110" s="22" t="s">
        <v>32</v>
      </c>
      <c r="I110" s="25"/>
      <c r="J110" s="23" t="s">
        <v>241</v>
      </c>
      <c r="K110" s="24" t="e">
        <f t="shared" si="10"/>
        <v>#DIV/0!</v>
      </c>
      <c r="L110" s="25"/>
      <c r="M110" s="25"/>
      <c r="N110" s="43"/>
      <c r="O110" s="43"/>
    </row>
    <row r="111" spans="1:15" ht="15" customHeight="1">
      <c r="A111" s="19"/>
      <c r="B111" s="36" t="s">
        <v>102</v>
      </c>
      <c r="C111" s="19" t="s">
        <v>66</v>
      </c>
      <c r="D111" s="25"/>
      <c r="E111" s="25"/>
      <c r="F111" s="25"/>
      <c r="G111" s="25"/>
      <c r="H111" s="22" t="s">
        <v>32</v>
      </c>
      <c r="I111" s="25"/>
      <c r="J111" s="23" t="s">
        <v>241</v>
      </c>
      <c r="K111" s="24" t="e">
        <f t="shared" si="10"/>
        <v>#DIV/0!</v>
      </c>
      <c r="L111" s="25"/>
      <c r="M111" s="25"/>
      <c r="N111" s="43"/>
      <c r="O111" s="43"/>
    </row>
    <row r="112" spans="1:15" ht="15" customHeight="1">
      <c r="A112" s="19"/>
      <c r="B112" s="36" t="s">
        <v>103</v>
      </c>
      <c r="C112" s="19" t="s">
        <v>12</v>
      </c>
      <c r="D112" s="25"/>
      <c r="E112" s="25"/>
      <c r="F112" s="25"/>
      <c r="G112" s="25"/>
      <c r="H112" s="22" t="s">
        <v>32</v>
      </c>
      <c r="I112" s="25"/>
      <c r="J112" s="23" t="s">
        <v>241</v>
      </c>
      <c r="K112" s="24" t="e">
        <f t="shared" si="10"/>
        <v>#DIV/0!</v>
      </c>
      <c r="L112" s="25"/>
      <c r="M112" s="25"/>
      <c r="N112" s="43"/>
      <c r="O112" s="43"/>
    </row>
    <row r="113" spans="1:16" ht="28.5" customHeight="1">
      <c r="A113" s="19" t="s">
        <v>162</v>
      </c>
      <c r="B113" s="20" t="s">
        <v>184</v>
      </c>
      <c r="C113" s="21" t="s">
        <v>5</v>
      </c>
      <c r="D113" s="22">
        <f aca="true" t="shared" si="11" ref="D113:N113">ROUND(D114,1)+ROUND(D115,1)+ROUND(D116,1)+ROUND(D117,1)+ROUND(D118,1)+ROUND(D119,1)+ROUND(D120,1)</f>
        <v>0</v>
      </c>
      <c r="E113" s="22">
        <f t="shared" si="11"/>
        <v>0</v>
      </c>
      <c r="F113" s="22">
        <f t="shared" si="11"/>
        <v>0</v>
      </c>
      <c r="G113" s="22">
        <f t="shared" si="11"/>
        <v>0</v>
      </c>
      <c r="H113" s="22" t="s">
        <v>32</v>
      </c>
      <c r="I113" s="22">
        <f t="shared" si="11"/>
        <v>0</v>
      </c>
      <c r="J113" s="23" t="s">
        <v>241</v>
      </c>
      <c r="K113" s="24" t="e">
        <f t="shared" si="10"/>
        <v>#DIV/0!</v>
      </c>
      <c r="L113" s="22">
        <f t="shared" si="11"/>
        <v>0</v>
      </c>
      <c r="M113" s="22">
        <f t="shared" si="11"/>
        <v>0</v>
      </c>
      <c r="N113" s="22">
        <f t="shared" si="11"/>
        <v>0</v>
      </c>
      <c r="O113" s="22">
        <f>ROUND(O114,1)+ROUND(O115,1)+ROUND(O116,1)+ROUND(O117,1)+ROUND(O118,1)+ROUND(O119,1)+ROUND(O120,1)</f>
        <v>0</v>
      </c>
      <c r="P113" s="22"/>
    </row>
    <row r="114" spans="1:15" ht="15" customHeight="1">
      <c r="A114" s="19" t="s">
        <v>177</v>
      </c>
      <c r="B114" s="27" t="s">
        <v>27</v>
      </c>
      <c r="C114" s="19" t="s">
        <v>5</v>
      </c>
      <c r="D114" s="25"/>
      <c r="E114" s="25"/>
      <c r="F114" s="25"/>
      <c r="G114" s="25"/>
      <c r="H114" s="22" t="s">
        <v>32</v>
      </c>
      <c r="I114" s="25"/>
      <c r="J114" s="23" t="s">
        <v>241</v>
      </c>
      <c r="K114" s="24" t="e">
        <f t="shared" si="10"/>
        <v>#DIV/0!</v>
      </c>
      <c r="L114" s="25"/>
      <c r="M114" s="25"/>
      <c r="N114" s="43"/>
      <c r="O114" s="43"/>
    </row>
    <row r="115" spans="1:15" ht="15" customHeight="1">
      <c r="A115" s="19" t="s">
        <v>178</v>
      </c>
      <c r="B115" s="27" t="s">
        <v>26</v>
      </c>
      <c r="C115" s="19" t="s">
        <v>5</v>
      </c>
      <c r="D115" s="25"/>
      <c r="E115" s="25"/>
      <c r="F115" s="25"/>
      <c r="G115" s="25"/>
      <c r="H115" s="22" t="s">
        <v>32</v>
      </c>
      <c r="I115" s="25"/>
      <c r="J115" s="23" t="s">
        <v>241</v>
      </c>
      <c r="K115" s="24" t="e">
        <f t="shared" si="10"/>
        <v>#DIV/0!</v>
      </c>
      <c r="L115" s="25"/>
      <c r="M115" s="25"/>
      <c r="N115" s="43"/>
      <c r="O115" s="43"/>
    </row>
    <row r="116" spans="1:15" ht="15" customHeight="1">
      <c r="A116" s="19" t="s">
        <v>179</v>
      </c>
      <c r="B116" s="27" t="s">
        <v>25</v>
      </c>
      <c r="C116" s="19" t="s">
        <v>5</v>
      </c>
      <c r="D116" s="25"/>
      <c r="E116" s="25"/>
      <c r="F116" s="25"/>
      <c r="G116" s="25"/>
      <c r="H116" s="22" t="s">
        <v>32</v>
      </c>
      <c r="I116" s="25"/>
      <c r="J116" s="23" t="s">
        <v>241</v>
      </c>
      <c r="K116" s="24" t="e">
        <f t="shared" si="10"/>
        <v>#DIV/0!</v>
      </c>
      <c r="L116" s="25"/>
      <c r="M116" s="25"/>
      <c r="N116" s="43"/>
      <c r="O116" s="43"/>
    </row>
    <row r="117" spans="1:15" ht="15" customHeight="1">
      <c r="A117" s="19" t="s">
        <v>180</v>
      </c>
      <c r="B117" s="27" t="s">
        <v>24</v>
      </c>
      <c r="C117" s="19" t="s">
        <v>5</v>
      </c>
      <c r="D117" s="25"/>
      <c r="E117" s="25"/>
      <c r="F117" s="25"/>
      <c r="G117" s="25"/>
      <c r="H117" s="22" t="s">
        <v>32</v>
      </c>
      <c r="I117" s="25"/>
      <c r="J117" s="23" t="s">
        <v>241</v>
      </c>
      <c r="K117" s="24" t="e">
        <f t="shared" si="10"/>
        <v>#DIV/0!</v>
      </c>
      <c r="L117" s="25"/>
      <c r="M117" s="25"/>
      <c r="N117" s="43"/>
      <c r="O117" s="43"/>
    </row>
    <row r="118" spans="1:15" ht="15" customHeight="1">
      <c r="A118" s="19" t="s">
        <v>181</v>
      </c>
      <c r="B118" s="27" t="s">
        <v>23</v>
      </c>
      <c r="C118" s="19" t="s">
        <v>5</v>
      </c>
      <c r="D118" s="25"/>
      <c r="E118" s="25"/>
      <c r="F118" s="25"/>
      <c r="G118" s="25"/>
      <c r="H118" s="22" t="s">
        <v>32</v>
      </c>
      <c r="I118" s="25"/>
      <c r="J118" s="23" t="s">
        <v>241</v>
      </c>
      <c r="K118" s="24" t="e">
        <f t="shared" si="10"/>
        <v>#DIV/0!</v>
      </c>
      <c r="L118" s="25"/>
      <c r="M118" s="25"/>
      <c r="N118" s="43"/>
      <c r="O118" s="43"/>
    </row>
    <row r="119" spans="1:15" ht="19.5" customHeight="1">
      <c r="A119" s="19" t="s">
        <v>182</v>
      </c>
      <c r="B119" s="27" t="s">
        <v>22</v>
      </c>
      <c r="C119" s="19" t="s">
        <v>5</v>
      </c>
      <c r="D119" s="25"/>
      <c r="E119" s="25"/>
      <c r="F119" s="25"/>
      <c r="G119" s="25"/>
      <c r="H119" s="22" t="s">
        <v>32</v>
      </c>
      <c r="I119" s="25"/>
      <c r="J119" s="23" t="s">
        <v>241</v>
      </c>
      <c r="K119" s="24" t="e">
        <f t="shared" si="10"/>
        <v>#DIV/0!</v>
      </c>
      <c r="L119" s="25"/>
      <c r="M119" s="25"/>
      <c r="N119" s="43"/>
      <c r="O119" s="43"/>
    </row>
    <row r="120" spans="1:15" ht="15" customHeight="1">
      <c r="A120" s="19" t="s">
        <v>183</v>
      </c>
      <c r="B120" s="27" t="s">
        <v>105</v>
      </c>
      <c r="C120" s="19" t="s">
        <v>5</v>
      </c>
      <c r="D120" s="25">
        <f>D121</f>
        <v>0</v>
      </c>
      <c r="E120" s="25">
        <f>E121</f>
        <v>0</v>
      </c>
      <c r="F120" s="25">
        <f>F121</f>
        <v>0</v>
      </c>
      <c r="G120" s="25">
        <f>G121</f>
        <v>0</v>
      </c>
      <c r="H120" s="22" t="s">
        <v>32</v>
      </c>
      <c r="I120" s="25">
        <f>I121</f>
        <v>0</v>
      </c>
      <c r="J120" s="23" t="s">
        <v>241</v>
      </c>
      <c r="K120" s="24" t="e">
        <f t="shared" si="10"/>
        <v>#DIV/0!</v>
      </c>
      <c r="L120" s="25">
        <f>L121</f>
        <v>0</v>
      </c>
      <c r="M120" s="25">
        <f>M121</f>
        <v>0</v>
      </c>
      <c r="N120" s="25">
        <f>N121</f>
        <v>0</v>
      </c>
      <c r="O120" s="25">
        <f>O121</f>
        <v>0</v>
      </c>
    </row>
    <row r="121" spans="1:15" ht="32.25" customHeight="1">
      <c r="A121" s="19"/>
      <c r="B121" s="36" t="s">
        <v>104</v>
      </c>
      <c r="C121" s="19" t="s">
        <v>5</v>
      </c>
      <c r="D121" s="25"/>
      <c r="E121" s="25"/>
      <c r="F121" s="25"/>
      <c r="G121" s="25"/>
      <c r="H121" s="22" t="s">
        <v>32</v>
      </c>
      <c r="I121" s="25"/>
      <c r="J121" s="23" t="s">
        <v>241</v>
      </c>
      <c r="K121" s="24" t="e">
        <f t="shared" si="10"/>
        <v>#DIV/0!</v>
      </c>
      <c r="L121" s="25"/>
      <c r="M121" s="25"/>
      <c r="N121" s="43"/>
      <c r="O121" s="43"/>
    </row>
    <row r="122" spans="1:15" ht="47.25" customHeight="1">
      <c r="A122" s="19" t="s">
        <v>163</v>
      </c>
      <c r="B122" s="20" t="s">
        <v>190</v>
      </c>
      <c r="C122" s="19" t="s">
        <v>5</v>
      </c>
      <c r="D122" s="25"/>
      <c r="E122" s="25"/>
      <c r="F122" s="25"/>
      <c r="G122" s="25"/>
      <c r="H122" s="22" t="s">
        <v>32</v>
      </c>
      <c r="I122" s="25"/>
      <c r="J122" s="23" t="s">
        <v>241</v>
      </c>
      <c r="K122" s="24" t="e">
        <f t="shared" si="10"/>
        <v>#DIV/0!</v>
      </c>
      <c r="L122" s="25"/>
      <c r="M122" s="25"/>
      <c r="N122" s="43"/>
      <c r="O122" s="43"/>
    </row>
    <row r="123" spans="1:15" ht="33.75" customHeight="1">
      <c r="A123" s="38" t="s">
        <v>164</v>
      </c>
      <c r="B123" s="20" t="s">
        <v>56</v>
      </c>
      <c r="C123" s="19" t="s">
        <v>5</v>
      </c>
      <c r="D123" s="25"/>
      <c r="E123" s="25"/>
      <c r="F123" s="25"/>
      <c r="G123" s="25"/>
      <c r="H123" s="22" t="s">
        <v>32</v>
      </c>
      <c r="I123" s="25"/>
      <c r="J123" s="23" t="s">
        <v>241</v>
      </c>
      <c r="K123" s="24" t="e">
        <f t="shared" si="10"/>
        <v>#DIV/0!</v>
      </c>
      <c r="L123" s="25"/>
      <c r="M123" s="25"/>
      <c r="N123" s="43"/>
      <c r="O123" s="43"/>
    </row>
    <row r="124" spans="1:15" ht="33" customHeight="1">
      <c r="A124" s="19" t="s">
        <v>165</v>
      </c>
      <c r="B124" s="20" t="s">
        <v>33</v>
      </c>
      <c r="C124" s="19" t="s">
        <v>5</v>
      </c>
      <c r="D124" s="25"/>
      <c r="E124" s="25"/>
      <c r="F124" s="25"/>
      <c r="G124" s="25"/>
      <c r="H124" s="22" t="s">
        <v>32</v>
      </c>
      <c r="I124" s="25"/>
      <c r="J124" s="23" t="s">
        <v>241</v>
      </c>
      <c r="K124" s="24" t="e">
        <f t="shared" si="10"/>
        <v>#DIV/0!</v>
      </c>
      <c r="L124" s="25"/>
      <c r="M124" s="25"/>
      <c r="N124" s="43"/>
      <c r="O124" s="43"/>
    </row>
    <row r="125" spans="1:15" ht="18.75" customHeight="1">
      <c r="A125" s="19" t="s">
        <v>166</v>
      </c>
      <c r="B125" s="20" t="s">
        <v>21</v>
      </c>
      <c r="C125" s="19" t="s">
        <v>5</v>
      </c>
      <c r="D125" s="25"/>
      <c r="E125" s="25"/>
      <c r="F125" s="25"/>
      <c r="G125" s="25"/>
      <c r="H125" s="22" t="s">
        <v>32</v>
      </c>
      <c r="I125" s="25"/>
      <c r="J125" s="23" t="s">
        <v>241</v>
      </c>
      <c r="K125" s="24" t="e">
        <f t="shared" si="10"/>
        <v>#DIV/0!</v>
      </c>
      <c r="L125" s="25"/>
      <c r="M125" s="25"/>
      <c r="N125" s="43"/>
      <c r="O125" s="43"/>
    </row>
    <row r="126" spans="1:15" ht="61.5" customHeight="1">
      <c r="A126" s="19" t="s">
        <v>167</v>
      </c>
      <c r="B126" s="20" t="s">
        <v>34</v>
      </c>
      <c r="C126" s="19" t="s">
        <v>5</v>
      </c>
      <c r="D126" s="25"/>
      <c r="E126" s="25"/>
      <c r="F126" s="25"/>
      <c r="G126" s="25"/>
      <c r="H126" s="22" t="s">
        <v>32</v>
      </c>
      <c r="I126" s="25"/>
      <c r="J126" s="23" t="s">
        <v>241</v>
      </c>
      <c r="K126" s="24" t="e">
        <f t="shared" si="10"/>
        <v>#DIV/0!</v>
      </c>
      <c r="L126" s="25"/>
      <c r="M126" s="25"/>
      <c r="N126" s="43"/>
      <c r="O126" s="43"/>
    </row>
    <row r="127" spans="1:15" ht="15" customHeight="1">
      <c r="A127" s="19" t="s">
        <v>168</v>
      </c>
      <c r="B127" s="20" t="s">
        <v>20</v>
      </c>
      <c r="C127" s="19" t="s">
        <v>5</v>
      </c>
      <c r="D127" s="25"/>
      <c r="E127" s="25"/>
      <c r="F127" s="25"/>
      <c r="G127" s="25"/>
      <c r="H127" s="22" t="s">
        <v>32</v>
      </c>
      <c r="I127" s="25"/>
      <c r="J127" s="23" t="s">
        <v>241</v>
      </c>
      <c r="K127" s="24" t="e">
        <f t="shared" si="10"/>
        <v>#DIV/0!</v>
      </c>
      <c r="L127" s="25"/>
      <c r="M127" s="25"/>
      <c r="N127" s="43"/>
      <c r="O127" s="43"/>
    </row>
    <row r="128" spans="1:15" ht="15" customHeight="1">
      <c r="A128" s="19" t="s">
        <v>169</v>
      </c>
      <c r="B128" s="27" t="s">
        <v>19</v>
      </c>
      <c r="C128" s="19" t="s">
        <v>5</v>
      </c>
      <c r="D128" s="25"/>
      <c r="E128" s="25"/>
      <c r="F128" s="25"/>
      <c r="G128" s="25"/>
      <c r="H128" s="22" t="s">
        <v>32</v>
      </c>
      <c r="I128" s="25"/>
      <c r="J128" s="23" t="s">
        <v>241</v>
      </c>
      <c r="K128" s="24" t="e">
        <f t="shared" si="10"/>
        <v>#DIV/0!</v>
      </c>
      <c r="L128" s="25"/>
      <c r="M128" s="25"/>
      <c r="N128" s="43"/>
      <c r="O128" s="43"/>
    </row>
    <row r="129" spans="1:15" ht="15" customHeight="1">
      <c r="A129" s="19" t="s">
        <v>170</v>
      </c>
      <c r="B129" s="27" t="s">
        <v>18</v>
      </c>
      <c r="C129" s="19" t="s">
        <v>5</v>
      </c>
      <c r="D129" s="25"/>
      <c r="E129" s="25"/>
      <c r="F129" s="25"/>
      <c r="G129" s="25"/>
      <c r="H129" s="22" t="s">
        <v>32</v>
      </c>
      <c r="I129" s="25"/>
      <c r="J129" s="23" t="s">
        <v>241</v>
      </c>
      <c r="K129" s="24" t="e">
        <f t="shared" si="10"/>
        <v>#DIV/0!</v>
      </c>
      <c r="L129" s="25"/>
      <c r="M129" s="25"/>
      <c r="N129" s="43"/>
      <c r="O129" s="43"/>
    </row>
    <row r="130" spans="1:15" ht="13.5">
      <c r="A130" s="19" t="s">
        <v>77</v>
      </c>
      <c r="B130" s="29" t="s">
        <v>9</v>
      </c>
      <c r="C130" s="19" t="s">
        <v>5</v>
      </c>
      <c r="D130" s="25"/>
      <c r="E130" s="25"/>
      <c r="F130" s="25"/>
      <c r="G130" s="25"/>
      <c r="H130" s="22" t="s">
        <v>32</v>
      </c>
      <c r="I130" s="25"/>
      <c r="J130" s="23" t="s">
        <v>241</v>
      </c>
      <c r="K130" s="24" t="e">
        <f t="shared" si="10"/>
        <v>#DIV/0!</v>
      </c>
      <c r="L130" s="25"/>
      <c r="M130" s="25"/>
      <c r="N130" s="25"/>
      <c r="O130" s="25"/>
    </row>
    <row r="131" spans="1:15" ht="15" customHeight="1">
      <c r="A131" s="19" t="s">
        <v>78</v>
      </c>
      <c r="B131" s="29" t="s">
        <v>10</v>
      </c>
      <c r="C131" s="21" t="s">
        <v>5</v>
      </c>
      <c r="D131" s="22">
        <f>ROUND(D132,1)+ROUND(D133,1)+ROUND(D134,1)</f>
        <v>0</v>
      </c>
      <c r="E131" s="22">
        <f>ROUND(E132,1)+ROUND(E133,1)+ROUND(E134,1)</f>
        <v>0</v>
      </c>
      <c r="F131" s="22">
        <f>ROUND(F132,1)+ROUND(F133,1)+ROUND(F134,1)</f>
        <v>0</v>
      </c>
      <c r="G131" s="22">
        <f>ROUND(G132,1)+ROUND(G133,1)+ROUND(G134,1)</f>
        <v>0</v>
      </c>
      <c r="H131" s="22" t="s">
        <v>32</v>
      </c>
      <c r="I131" s="22">
        <f>ROUND(I132,1)+ROUND(I133,1)+ROUND(I134,1)</f>
        <v>0</v>
      </c>
      <c r="J131" s="23" t="s">
        <v>241</v>
      </c>
      <c r="K131" s="24" t="e">
        <f t="shared" si="10"/>
        <v>#DIV/0!</v>
      </c>
      <c r="L131" s="22">
        <f>ROUND(L132,1)+ROUND(L133,1)+ROUND(L134,1)</f>
        <v>0</v>
      </c>
      <c r="M131" s="22">
        <f>ROUND(M132,1)+ROUND(M133,1)+ROUND(M134,1)</f>
        <v>0</v>
      </c>
      <c r="N131" s="22">
        <f>ROUND(N132,1)+ROUND(N133,1)+ROUND(N134,1)</f>
        <v>0</v>
      </c>
      <c r="O131" s="22">
        <f>ROUND(O132,1)+ROUND(O133,1)+ROUND(O134,1)</f>
        <v>0</v>
      </c>
    </row>
    <row r="132" spans="1:15" ht="48" customHeight="1">
      <c r="A132" s="19" t="s">
        <v>185</v>
      </c>
      <c r="B132" s="20" t="s">
        <v>36</v>
      </c>
      <c r="C132" s="19" t="s">
        <v>5</v>
      </c>
      <c r="D132" s="25"/>
      <c r="E132" s="25"/>
      <c r="F132" s="25"/>
      <c r="G132" s="25"/>
      <c r="H132" s="22" t="s">
        <v>32</v>
      </c>
      <c r="I132" s="25"/>
      <c r="J132" s="23" t="s">
        <v>241</v>
      </c>
      <c r="K132" s="24" t="e">
        <f aca="true" t="shared" si="12" ref="K132:K137">I132/F132</f>
        <v>#DIV/0!</v>
      </c>
      <c r="L132" s="25"/>
      <c r="M132" s="25"/>
      <c r="N132" s="43"/>
      <c r="O132" s="43"/>
    </row>
    <row r="133" spans="1:15" ht="75" customHeight="1">
      <c r="A133" s="19" t="s">
        <v>186</v>
      </c>
      <c r="B133" s="20" t="s">
        <v>35</v>
      </c>
      <c r="C133" s="19" t="s">
        <v>5</v>
      </c>
      <c r="D133" s="25"/>
      <c r="E133" s="25"/>
      <c r="F133" s="25"/>
      <c r="G133" s="25"/>
      <c r="H133" s="22" t="s">
        <v>32</v>
      </c>
      <c r="I133" s="25"/>
      <c r="J133" s="23" t="s">
        <v>241</v>
      </c>
      <c r="K133" s="24" t="e">
        <f t="shared" si="12"/>
        <v>#DIV/0!</v>
      </c>
      <c r="L133" s="25"/>
      <c r="M133" s="25"/>
      <c r="N133" s="43"/>
      <c r="O133" s="43"/>
    </row>
    <row r="134" spans="1:15" ht="58.5" customHeight="1">
      <c r="A134" s="19" t="s">
        <v>187</v>
      </c>
      <c r="B134" s="20" t="s">
        <v>67</v>
      </c>
      <c r="C134" s="19" t="s">
        <v>5</v>
      </c>
      <c r="D134" s="25"/>
      <c r="E134" s="25"/>
      <c r="F134" s="25"/>
      <c r="G134" s="25"/>
      <c r="H134" s="22" t="s">
        <v>32</v>
      </c>
      <c r="I134" s="25"/>
      <c r="J134" s="23" t="s">
        <v>241</v>
      </c>
      <c r="K134" s="24" t="e">
        <f t="shared" si="12"/>
        <v>#DIV/0!</v>
      </c>
      <c r="L134" s="46"/>
      <c r="M134" s="46"/>
      <c r="N134" s="43"/>
      <c r="O134" s="43"/>
    </row>
    <row r="135" spans="1:15" ht="30" customHeight="1">
      <c r="A135" s="19" t="s">
        <v>79</v>
      </c>
      <c r="B135" s="20" t="s">
        <v>13</v>
      </c>
      <c r="C135" s="19" t="s">
        <v>5</v>
      </c>
      <c r="D135" s="25"/>
      <c r="E135" s="25"/>
      <c r="F135" s="25"/>
      <c r="G135" s="25"/>
      <c r="H135" s="22" t="s">
        <v>32</v>
      </c>
      <c r="I135" s="25"/>
      <c r="J135" s="23" t="s">
        <v>241</v>
      </c>
      <c r="K135" s="24" t="e">
        <f t="shared" si="12"/>
        <v>#DIV/0!</v>
      </c>
      <c r="L135" s="25"/>
      <c r="M135" s="25"/>
      <c r="N135" s="43"/>
      <c r="O135" s="43"/>
    </row>
    <row r="136" spans="1:15" ht="13.5">
      <c r="A136" s="21" t="s">
        <v>80</v>
      </c>
      <c r="B136" s="39" t="str">
        <f>IF(C29="да","Необходимая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36" s="21" t="s">
        <v>5</v>
      </c>
      <c r="D136" s="22">
        <f>ROUND(D30,1)+ROUND(D130,1)+ROUND(D131,1)+ROUND(D135,1)</f>
        <v>258.3</v>
      </c>
      <c r="E136" s="22">
        <f>ROUND(E30,1)+ROUND(E130,1)+ROUND(E131,1)+ROUND(E135,1)</f>
        <v>258.3</v>
      </c>
      <c r="F136" s="22">
        <f>ROUND(F30,1)+ROUND(F130,1)+ROUND(F131,1)+ROUND(F135,1)</f>
        <v>267.7</v>
      </c>
      <c r="G136" s="22">
        <f>ROUND(G30,1)+ROUND(G130,1)+ROUND(G131,1)+ROUND(G135,1)</f>
        <v>267.7</v>
      </c>
      <c r="H136" s="22" t="s">
        <v>32</v>
      </c>
      <c r="I136" s="22">
        <f>ROUND(I30,1)+ROUND(I130,1)+ROUND(I131,1)+ROUND(I135,1)</f>
        <v>279</v>
      </c>
      <c r="J136" s="23" t="s">
        <v>192</v>
      </c>
      <c r="K136" s="24">
        <f t="shared" si="12"/>
        <v>1.0422114307060142</v>
      </c>
      <c r="L136" s="22">
        <f>ROUND(L30,1)+ROUND(L130,1)+ROUND(L131,1)+ROUND(L135,1)</f>
        <v>285.6</v>
      </c>
      <c r="M136" s="22">
        <f>ROUND(M30,1)+ROUND(M130,1)+ROUND(M131,1)+ROUND(M135,1)</f>
        <v>294.1</v>
      </c>
      <c r="N136" s="22">
        <f>ROUND(N30,1)+ROUND(N130,1)+ROUND(N131,1)+ROUND(N135,1)</f>
        <v>302.8</v>
      </c>
      <c r="O136" s="22">
        <f>ROUND(O30,1)+ROUND(O130,1)+ROUND(O131,1)+ROUND(O135,1)</f>
        <v>311.7</v>
      </c>
    </row>
    <row r="137" spans="1:15" ht="38.25" customHeight="1">
      <c r="A137" s="21" t="s">
        <v>81</v>
      </c>
      <c r="B137" s="40" t="str">
        <f>IF(C29="да","Тариф (без учета НДС)","Тариф (НДС не облагается)")</f>
        <v>Тариф (НДС не облагается)</v>
      </c>
      <c r="C137" s="33" t="s">
        <v>12</v>
      </c>
      <c r="D137" s="41">
        <f>ROUND(D136,1)/ROUND(D16,1)*1000</f>
        <v>15.51025309994896</v>
      </c>
      <c r="E137" s="41">
        <f>ROUND(E136,1)/ROUND(E16,1)*1000</f>
        <v>15.51025309994896</v>
      </c>
      <c r="F137" s="41">
        <f>ROUND(F136,1)/ROUND(F16,1)*1000</f>
        <v>16.074699012219654</v>
      </c>
      <c r="G137" s="41">
        <f>ROUND(G136,1)/ROUND(G16,1)*1000</f>
        <v>16.074699012219654</v>
      </c>
      <c r="H137" s="22" t="s">
        <v>32</v>
      </c>
      <c r="I137" s="41">
        <f>ROUND(I136,1)/ROUND(I16,1)*1000</f>
        <v>16.753235055694</v>
      </c>
      <c r="J137" s="23" t="s">
        <v>194</v>
      </c>
      <c r="K137" s="24">
        <f t="shared" si="12"/>
        <v>1.0422114307060142</v>
      </c>
      <c r="L137" s="41">
        <f>ROUND(L136,1)/ROUND(L16,1)*1000</f>
        <v>17.149548143032995</v>
      </c>
      <c r="M137" s="41">
        <f>ROUND(M136,1)/ROUND(M16,1)*1000</f>
        <v>17.659951361575644</v>
      </c>
      <c r="N137" s="41">
        <f>ROUND(N136,1)/ROUND(N16,1)*1000</f>
        <v>18.182364067613413</v>
      </c>
      <c r="O137" s="41">
        <f>ROUND(O136,1)/ROUND(O16,1)*1000</f>
        <v>18.716786261146304</v>
      </c>
    </row>
    <row r="138" spans="1:15" ht="15" customHeight="1">
      <c r="A138" s="21" t="s">
        <v>111</v>
      </c>
      <c r="B138" s="39" t="s">
        <v>11</v>
      </c>
      <c r="C138" s="21" t="s">
        <v>2</v>
      </c>
      <c r="D138" s="35"/>
      <c r="E138" s="35"/>
      <c r="F138" s="52"/>
      <c r="G138" s="21"/>
      <c r="H138" s="22" t="s">
        <v>32</v>
      </c>
      <c r="I138" s="35">
        <f>I137/F137</f>
        <v>1.0422114307060142</v>
      </c>
      <c r="J138" s="20"/>
      <c r="K138" s="20"/>
      <c r="L138" s="35">
        <f>L137/I137</f>
        <v>1.0236559139784944</v>
      </c>
      <c r="M138" s="35">
        <f>M137/L137</f>
        <v>1.0297619047619049</v>
      </c>
      <c r="N138" s="53">
        <f>N137/M137</f>
        <v>1.0295817749064944</v>
      </c>
      <c r="O138" s="53">
        <f>O137/N137</f>
        <v>1.0293923381770145</v>
      </c>
    </row>
    <row r="142" spans="1:13" ht="18">
      <c r="A142" s="42" t="s">
        <v>193</v>
      </c>
      <c r="B142" s="42"/>
      <c r="L142" s="56" t="s">
        <v>248</v>
      </c>
      <c r="M142" s="56"/>
    </row>
  </sheetData>
  <sheetProtection formatCells="0" formatColumns="0" formatRows="0" insertColumns="0" insertRows="0" insertHyperlinks="0" deleteColumns="0" deleteRows="0" sort="0" autoFilter="0" pivotTables="0"/>
  <mergeCells count="18">
    <mergeCell ref="F13:G13"/>
    <mergeCell ref="L7:M7"/>
    <mergeCell ref="B13:B14"/>
    <mergeCell ref="C13:C14"/>
    <mergeCell ref="I13:I14"/>
    <mergeCell ref="J13:J14"/>
    <mergeCell ref="H13:H14"/>
    <mergeCell ref="L13:O13"/>
    <mergeCell ref="B28:O28"/>
    <mergeCell ref="L142:M142"/>
    <mergeCell ref="A9:M9"/>
    <mergeCell ref="A10:M10"/>
    <mergeCell ref="A11:M11"/>
    <mergeCell ref="A13:A14"/>
    <mergeCell ref="K13:K14"/>
    <mergeCell ref="B15:O15"/>
    <mergeCell ref="J20:J22"/>
    <mergeCell ref="D13:E13"/>
  </mergeCell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00" zoomScalePageLayoutView="0" workbookViewId="0" topLeftCell="A7">
      <selection activeCell="A19" sqref="A19:A23"/>
    </sheetView>
  </sheetViews>
  <sheetFormatPr defaultColWidth="9.00390625" defaultRowHeight="12.75"/>
  <cols>
    <col min="1" max="1" width="20.625" style="0" customWidth="1"/>
    <col min="3" max="5" width="13.625" style="0" customWidth="1"/>
    <col min="6" max="6" width="18.00390625" style="0" customWidth="1"/>
  </cols>
  <sheetData>
    <row r="1" s="2" customFormat="1" ht="15">
      <c r="E1" s="1"/>
    </row>
    <row r="2" s="2" customFormat="1" ht="15">
      <c r="E2" s="1"/>
    </row>
    <row r="3" s="2" customFormat="1" ht="15">
      <c r="E3" s="1"/>
    </row>
    <row r="4" s="2" customFormat="1" ht="15">
      <c r="E4" s="3"/>
    </row>
    <row r="5" s="2" customFormat="1" ht="15">
      <c r="E5" s="1"/>
    </row>
    <row r="10" spans="1:6" s="2" customFormat="1" ht="15">
      <c r="A10" s="75" t="s">
        <v>212</v>
      </c>
      <c r="B10" s="75"/>
      <c r="C10" s="75"/>
      <c r="D10" s="75"/>
      <c r="E10" s="75"/>
      <c r="F10" s="75"/>
    </row>
    <row r="11" spans="1:6" s="2" customFormat="1" ht="15">
      <c r="A11" s="75" t="s">
        <v>223</v>
      </c>
      <c r="B11" s="75"/>
      <c r="C11" s="75"/>
      <c r="D11" s="75"/>
      <c r="E11" s="75"/>
      <c r="F11" s="75"/>
    </row>
    <row r="12" spans="1:6" s="2" customFormat="1" ht="15">
      <c r="A12" s="75" t="s">
        <v>249</v>
      </c>
      <c r="B12" s="75"/>
      <c r="C12" s="75"/>
      <c r="D12" s="75"/>
      <c r="E12" s="75"/>
      <c r="F12" s="75"/>
    </row>
    <row r="13" spans="1:6" s="2" customFormat="1" ht="15">
      <c r="A13" s="75" t="s">
        <v>234</v>
      </c>
      <c r="B13" s="75"/>
      <c r="C13" s="75"/>
      <c r="D13" s="75"/>
      <c r="E13" s="75"/>
      <c r="F13" s="75"/>
    </row>
    <row r="16" spans="1:6" ht="51" customHeight="1">
      <c r="A16" s="74" t="s">
        <v>213</v>
      </c>
      <c r="B16" s="74" t="s">
        <v>214</v>
      </c>
      <c r="C16" s="74" t="s">
        <v>215</v>
      </c>
      <c r="D16" s="74" t="s">
        <v>216</v>
      </c>
      <c r="E16" s="74" t="s">
        <v>217</v>
      </c>
      <c r="F16" s="4" t="s">
        <v>218</v>
      </c>
    </row>
    <row r="17" spans="1:6" ht="45.75" customHeight="1">
      <c r="A17" s="74"/>
      <c r="B17" s="74"/>
      <c r="C17" s="74"/>
      <c r="D17" s="74"/>
      <c r="E17" s="74"/>
      <c r="F17" s="4" t="s">
        <v>219</v>
      </c>
    </row>
    <row r="18" spans="1:6" ht="20.25" customHeight="1">
      <c r="A18" s="74"/>
      <c r="B18" s="74"/>
      <c r="C18" s="4" t="s">
        <v>5</v>
      </c>
      <c r="D18" s="4" t="s">
        <v>2</v>
      </c>
      <c r="E18" s="4" t="s">
        <v>2</v>
      </c>
      <c r="F18" s="4" t="s">
        <v>17</v>
      </c>
    </row>
    <row r="19" spans="1:6" ht="13.5" customHeight="1">
      <c r="A19" s="74"/>
      <c r="B19" s="5">
        <v>2019</v>
      </c>
      <c r="C19" s="6">
        <f>ВО!I31</f>
        <v>279</v>
      </c>
      <c r="D19" s="4" t="s">
        <v>220</v>
      </c>
      <c r="E19" s="4"/>
      <c r="F19" s="7">
        <f>ВО!I92</f>
        <v>0</v>
      </c>
    </row>
    <row r="20" spans="1:6" ht="12.75">
      <c r="A20" s="74"/>
      <c r="B20" s="5">
        <v>2020</v>
      </c>
      <c r="C20" s="4" t="s">
        <v>32</v>
      </c>
      <c r="D20" s="4" t="s">
        <v>220</v>
      </c>
      <c r="E20" s="4"/>
      <c r="F20" s="7">
        <f>F19</f>
        <v>0</v>
      </c>
    </row>
    <row r="21" spans="1:6" ht="12.75">
      <c r="A21" s="74"/>
      <c r="B21" s="5">
        <v>2021</v>
      </c>
      <c r="C21" s="4" t="s">
        <v>32</v>
      </c>
      <c r="D21" s="4" t="s">
        <v>220</v>
      </c>
      <c r="E21" s="4"/>
      <c r="F21" s="7">
        <f>F20</f>
        <v>0</v>
      </c>
    </row>
    <row r="22" spans="1:6" ht="12.75">
      <c r="A22" s="74"/>
      <c r="B22" s="5">
        <v>2022</v>
      </c>
      <c r="C22" s="4" t="s">
        <v>32</v>
      </c>
      <c r="D22" s="4" t="str">
        <f>D21</f>
        <v> 1,0</v>
      </c>
      <c r="E22" s="48"/>
      <c r="F22" s="7">
        <f>F21</f>
        <v>0</v>
      </c>
    </row>
    <row r="23" spans="1:6" ht="12.75">
      <c r="A23" s="74"/>
      <c r="B23" s="49">
        <v>2023</v>
      </c>
      <c r="C23" s="4" t="s">
        <v>32</v>
      </c>
      <c r="D23" s="4" t="str">
        <f>D21</f>
        <v> 1,0</v>
      </c>
      <c r="E23" s="48"/>
      <c r="F23" s="7">
        <f>F22</f>
        <v>0</v>
      </c>
    </row>
    <row r="29" ht="15">
      <c r="A29" s="8" t="s">
        <v>221</v>
      </c>
    </row>
    <row r="30" spans="1:6" ht="15">
      <c r="A30" s="8" t="s">
        <v>222</v>
      </c>
      <c r="F30" s="9" t="s">
        <v>248</v>
      </c>
    </row>
    <row r="43" ht="12.75">
      <c r="K43" s="47"/>
    </row>
  </sheetData>
  <sheetProtection/>
  <mergeCells count="10">
    <mergeCell ref="A19:A23"/>
    <mergeCell ref="A10:F10"/>
    <mergeCell ref="A11:F11"/>
    <mergeCell ref="A12:F12"/>
    <mergeCell ref="A13:F13"/>
    <mergeCell ref="A16:A18"/>
    <mergeCell ref="B16:B18"/>
    <mergeCell ref="C16:C17"/>
    <mergeCell ref="D16:D17"/>
    <mergeCell ref="E16:E17"/>
  </mergeCells>
  <printOptions horizontalCentered="1"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Novonukutsk</cp:lastModifiedBy>
  <cp:lastPrinted>2017-12-05T04:30:18Z</cp:lastPrinted>
  <dcterms:created xsi:type="dcterms:W3CDTF">2013-04-08T06:55:43Z</dcterms:created>
  <dcterms:modified xsi:type="dcterms:W3CDTF">2018-12-21T07:13:30Z</dcterms:modified>
  <cp:category/>
  <cp:version/>
  <cp:contentType/>
  <cp:contentStatus/>
</cp:coreProperties>
</file>